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5225" windowHeight="8835" activeTab="1"/>
  </bookViews>
  <sheets>
    <sheet name="WYDATKI" sheetId="1" r:id="rId1"/>
    <sheet name="ZEST_DZIALOW" sheetId="2" r:id="rId2"/>
  </sheets>
  <definedNames>
    <definedName name="_xlnm.Print_Area" localSheetId="0">'WYDATKI'!$A$1:$G$524</definedName>
  </definedNames>
  <calcPr fullCalcOnLoad="1"/>
</workbook>
</file>

<file path=xl/sharedStrings.xml><?xml version="1.0" encoding="utf-8"?>
<sst xmlns="http://schemas.openxmlformats.org/spreadsheetml/2006/main" count="560" uniqueCount="220">
  <si>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</si>
  <si>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</si>
  <si>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</si>
  <si>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</si>
  <si>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</si>
  <si>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</si>
  <si>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</si>
  <si>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</si>
  <si>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</si>
  <si>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</si>
  <si>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</si>
  <si>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</si>
  <si>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</si>
  <si>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</si>
  <si>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</si>
  <si>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</si>
  <si>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</si>
  <si>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</si>
  <si>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</si>
  <si>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</si>
  <si>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</si>
  <si>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</si>
  <si>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</si>
  <si>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</si>
  <si>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</si>
  <si>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</si>
  <si>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</si>
  <si>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</si>
  <si>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</si>
  <si>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</si>
  <si>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</si>
  <si>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</si>
  <si>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</si>
  <si>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</si>
  <si>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</si>
  <si>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</si>
  <si>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Składki na Fundusz Pracy </t>
  </si>
  <si>
    <t xml:space="preserve">Zakup materiałów i wyposażenia </t>
  </si>
  <si>
    <t>Zakup energii - gaz i woda</t>
  </si>
  <si>
    <t xml:space="preserve">Lokalny transport zbiorowy </t>
  </si>
  <si>
    <t xml:space="preserve">Plany zagospodarowania przestrzennego </t>
  </si>
  <si>
    <t>Zakup usług pozostałych - opracowania map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</si>
  <si>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</si>
  <si>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</si>
  <si>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</si>
  <si>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</si>
  <si>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</si>
  <si>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</si>
  <si>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</si>
  <si>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</si>
  <si>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</si>
  <si>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</si>
  <si>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</si>
  <si>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</si>
  <si>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>Podróże służbowe krajowe</t>
  </si>
  <si>
    <t xml:space="preserve">Wpłaty na PFRON </t>
  </si>
  <si>
    <t xml:space="preserve">Zakup usług zdrowotnych </t>
  </si>
  <si>
    <t>Zakup materiałów i wyposażenia - druki</t>
  </si>
  <si>
    <t xml:space="preserve">Pobór podatków, opłat i niepodatkowych należności budżetowych </t>
  </si>
  <si>
    <t xml:space="preserve">Różne opłaty i składki - na rzecz Związków Gmin Wiejskich </t>
  </si>
  <si>
    <t xml:space="preserve">Ochotnicze straże pożarne 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</si>
  <si>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</si>
  <si>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</si>
  <si>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</si>
  <si>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</si>
  <si>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>Obsługa papierów wartościowych, kredytów i pożyczek jednostek samorządu terytorialnego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</si>
  <si>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</si>
  <si>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</si>
  <si>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</si>
  <si>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</si>
  <si>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</si>
  <si>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</si>
  <si>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</si>
  <si>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</si>
  <si>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Zakupy materiałów i wyposażenia - środki czystości, materiały piśmienne</t>
  </si>
  <si>
    <t>Zakup usług remontowych</t>
  </si>
  <si>
    <t xml:space="preserve">OCHRONA ZDROWIA </t>
  </si>
  <si>
    <t xml:space="preserve">Przeciwdziałanie alkoholizmowi </t>
  </si>
  <si>
    <t xml:space="preserve">Podróże służbowe krajowe </t>
  </si>
  <si>
    <t>Dodatki mieszkaniowe</t>
  </si>
  <si>
    <t xml:space="preserve">Świadczenia społeczne </t>
  </si>
  <si>
    <t xml:space="preserve">Świadczenia społeczne - dożywianie uczniów </t>
  </si>
  <si>
    <t>Składki na ubezpieczenie społeczne</t>
  </si>
  <si>
    <t xml:space="preserve">Świetlice szkolne 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</si>
  <si>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</si>
  <si>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</si>
  <si>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</si>
  <si>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</si>
  <si>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</si>
  <si>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</si>
  <si>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</si>
  <si>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</si>
  <si>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</si>
  <si>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</si>
  <si>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</si>
  <si>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</si>
  <si>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</si>
  <si>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</si>
  <si>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</si>
  <si>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r>
      <t>ZESTAWIENIE DZIAŁÓW</t>
    </r>
    <r>
      <rPr>
        <b/>
        <sz val="10"/>
        <rFont val="Arial CE"/>
        <family val="2"/>
      </rPr>
      <t xml:space="preserve"> </t>
    </r>
  </si>
  <si>
    <t xml:space="preserve">Biblioteki </t>
  </si>
  <si>
    <t>RAZEM WYDATKI</t>
  </si>
  <si>
    <t>Wpłaty na PFRON</t>
  </si>
  <si>
    <t xml:space="preserve">Zakup usług pozostałych - dowóz uczniów do szkół </t>
  </si>
  <si>
    <t>Zakup usług remontowych, remonty bieżące</t>
  </si>
  <si>
    <t>Dodatkowe wynagrodzenie roczne</t>
  </si>
  <si>
    <t>Zakup usług pozostałych</t>
  </si>
  <si>
    <t xml:space="preserve">POMOC SPOŁECZNA </t>
  </si>
  <si>
    <t>Klasyfikacja budżetowa</t>
  </si>
  <si>
    <t>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</si>
  <si>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</si>
  <si>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</si>
  <si>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</si>
  <si>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</si>
  <si>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</si>
  <si>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</si>
  <si>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</si>
  <si>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</si>
  <si>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</si>
  <si>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</si>
  <si>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</si>
  <si>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</si>
  <si>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 xml:space="preserve">Gospodarka odpadami </t>
  </si>
  <si>
    <t>Zakup usług pozostałych - opłaty bankowe i pozostałe</t>
  </si>
  <si>
    <t>Kary i odszkodowania wypłacane na rzecz osób fizycznych</t>
  </si>
  <si>
    <t xml:space="preserve">Różne opłaty i składki - opłata stała na rzecz Nadleśnictwa </t>
  </si>
  <si>
    <t>Wydatki osobowe nie zaliczone do wynagrodzeń</t>
  </si>
  <si>
    <t xml:space="preserve">Wynagrodzenia agencyjno-prowizyjne  </t>
  </si>
  <si>
    <t xml:space="preserve">Odsetki i dyskonto od krajowych skarbowych papierów wartościowych oraz krajowych pożyczek i kredytów </t>
  </si>
  <si>
    <t xml:space="preserve">Wpłaty jst. do budżetu państwa - na zwiększenie subwencji ogólnej </t>
  </si>
  <si>
    <t>Wydatki na zakupy inwestycyjne jednostek budżetowych</t>
  </si>
  <si>
    <t xml:space="preserve">Dodatkowe wynagrodzenie roczne </t>
  </si>
  <si>
    <t>Składki na ubezpieczenie zdrowotne opłacane za osoby pobierające niektóre świadczenia z pomocy społecznej oraz niektóre świadczenia rodzinne</t>
  </si>
  <si>
    <t>Dotacja podmiotowe z budżetu dla instytucji kultury</t>
  </si>
  <si>
    <t xml:space="preserve">Wydatki osobowe nie zaliczone do wynagrodzeń </t>
  </si>
  <si>
    <t>Część równoważąca subwencji ogólnej dla gmin</t>
  </si>
  <si>
    <t>Placówki opiekuńczo wychowawcze - wsparcia dziennego</t>
  </si>
  <si>
    <t>Dotacja celowa z budżetu na finansowanie lub dofinansowanie zadań zleconych do realizacji pozostałym jednostkom nie zaliczanym do sektora finansów publicznych</t>
  </si>
  <si>
    <t>Wynagrodzenia bezosobowe</t>
  </si>
  <si>
    <t>Dotacja celowa z budżetu na finansowanie lub dofinansowanie zadań zleconych do realizacji fundacjom</t>
  </si>
  <si>
    <t xml:space="preserve">Wydatki osobowe niezaliczone do wynagrodzeń </t>
  </si>
  <si>
    <t xml:space="preserve">Wydatki na zakupy inwestycyjne jednostek budżetowych </t>
  </si>
  <si>
    <t xml:space="preserve">Różne opłaty i składki </t>
  </si>
  <si>
    <t xml:space="preserve">Zakup usług remontowych  </t>
  </si>
  <si>
    <t>Promocja jednostek samorządu terytorialnego</t>
  </si>
  <si>
    <t>Wpłaty od jednostek na fundusz celowy</t>
  </si>
  <si>
    <t>Oddziały przedszkolne w szkołach podstawowych</t>
  </si>
  <si>
    <t>Wydatki osobowe nie zaliczone do wynagrodz.</t>
  </si>
  <si>
    <t xml:space="preserve">Zakup usług pozostałych, </t>
  </si>
  <si>
    <t>Wydatki inwestycyjne jednostek budżetowych</t>
  </si>
  <si>
    <t>Gimnazja - "Szkoła Marzeń"</t>
  </si>
  <si>
    <t>Wydatki na pomoc finansową udzieloną między j.s.t. na dofinansowanie własnych zadań bież -dla  Komun. i Transp. - Filia Starostwa w Lesznowoli</t>
  </si>
  <si>
    <t>Stypendia  dla uczniów - za wyniki w nauce</t>
  </si>
  <si>
    <t>Inne formy pomocy dla uczniów - socjalne</t>
  </si>
  <si>
    <t>Zwalczanie narkomanii</t>
  </si>
  <si>
    <t>Zakup usług dostępu do sieci Internet</t>
  </si>
  <si>
    <r>
      <t xml:space="preserve">                                                                         </t>
    </r>
    <r>
      <rPr>
        <b/>
        <u val="single"/>
        <sz val="12"/>
        <rFont val="Arial CE"/>
        <family val="2"/>
      </rPr>
      <t>Załącznik Nr 3</t>
    </r>
  </si>
  <si>
    <t>Rozdz.</t>
  </si>
  <si>
    <t>Plan po zmianach</t>
  </si>
  <si>
    <t>Wykonanie</t>
  </si>
  <si>
    <t>%</t>
  </si>
  <si>
    <t>Wójta Gminy Lesznowola</t>
  </si>
  <si>
    <t>Koszty postępowania sądowego i prokuratorskiego</t>
  </si>
  <si>
    <t>URZĘDY NACZELNYCH ORGANÓW WŁADZY PAŃSTWOWEJ, KONTROLI I OCHRONY PRAWA ORAZ SĄDOWNICTWA</t>
  </si>
  <si>
    <t>Wydatki na zakupy inwest jedn budżetowych</t>
  </si>
  <si>
    <t>Zakup usług przez jst od innych jst</t>
  </si>
  <si>
    <t>Kolonie i obozy oraz inne formy wypoczynku dzieci i młodzieży szkolnej, a także szkolenia młodzieży</t>
  </si>
  <si>
    <t>Urzędy naczelnych organów władzy państwowej, kontroli i ochrony prawa oraz sądownictwa</t>
  </si>
  <si>
    <t xml:space="preserve">Wykonanie </t>
  </si>
  <si>
    <t xml:space="preserve">W Y K O N A N I E    W Y D A T K Ó W  </t>
  </si>
  <si>
    <t>Świadczenia rodzinne oraz składki na ubezpieczenia emerytalne  i rentowe z ubezpieczenia społecznego</t>
  </si>
  <si>
    <t>Zasiłki i pomoc w naturze oraz składki na ubezpieczenie społeczne  i zdrowotne</t>
  </si>
  <si>
    <t xml:space="preserve">Dotacja podmiotowa z budżetu dla niepublicznej jednostki systemu oświaty </t>
  </si>
  <si>
    <t>01095</t>
  </si>
  <si>
    <t>Zakup usług pozostałych - bieżące utrzymanie, odśnieżanie</t>
  </si>
  <si>
    <t>Urzędy naczelnych organów władzy państwowej, kontroli i ochrony prawa</t>
  </si>
  <si>
    <t>Lecznictwo  ambulatoryjne</t>
  </si>
  <si>
    <t>Utrzymanie zieleni w miastach i gminach</t>
  </si>
  <si>
    <t>Komendy wojewódzkie Policji</t>
  </si>
  <si>
    <t xml:space="preserve">Pomoc społeczna </t>
  </si>
  <si>
    <t>Opłaty za administrowanie i czynsze za budynki, lokale i pomieszczenia garażowe</t>
  </si>
  <si>
    <t>Opłaty z tytułu zakupu usług telekomunikacyjnych telefonii stacjonarnej</t>
  </si>
  <si>
    <t>Podróże służbowe zagraniczne</t>
  </si>
  <si>
    <t>Szkolenia pracowników niebędących członkami korpusu służby cywilnej</t>
  </si>
  <si>
    <t>Opłaty z tytułu zakupu usług telekomunikacyjnych telefonii komórkowej</t>
  </si>
  <si>
    <t>Zakup materiałów papierniczych do sprzętu drukarskiego i urządzeń kserograficznych</t>
  </si>
  <si>
    <t>Zakup akcesoriów komputerowych, w tym programów i licencji</t>
  </si>
  <si>
    <t>Dotacje celowe przekazane gminie na zadanie bieżące realizowane na podstawie porozumień (umów) między j.s.t.</t>
  </si>
  <si>
    <t>Różne opłaty i składki</t>
  </si>
  <si>
    <t>Dotacja celowa z budżetu na finansowanie lub dofinansowanie zadań zleconych do realizacji stowarzyszeniom</t>
  </si>
  <si>
    <t>Dotacje celowe z budżetu na finansowanie lub dofinansowanie prac remontowych i konserwatorskich obiektów zabytkowych przekazane jednostkom niezaliczanym do sektora finansów publicznych</t>
  </si>
  <si>
    <t>Zarządzanie kryzysowe</t>
  </si>
  <si>
    <t>Stołówki szkolne</t>
  </si>
  <si>
    <t>Ośrodki pomocy społecznej "Kapitał na przyszłość"</t>
  </si>
  <si>
    <t>Wydatki majątkowe</t>
  </si>
  <si>
    <t>Wydatki bieżące</t>
  </si>
  <si>
    <t>Plan po zmianach  /Wykonanie</t>
  </si>
  <si>
    <t>W tym:</t>
  </si>
  <si>
    <t xml:space="preserve">Wynagrodzenia </t>
  </si>
  <si>
    <t>Pochodne od wynagr</t>
  </si>
  <si>
    <t>Dotacje</t>
  </si>
  <si>
    <t>Wydatki na obsługę długu</t>
  </si>
  <si>
    <t>%               4:3</t>
  </si>
  <si>
    <t xml:space="preserve">Wydatki na zakupy  inwestycyjne jednostek budżetowych </t>
  </si>
  <si>
    <t>TURYSTYKA</t>
  </si>
  <si>
    <t>Zadania w zakresie upowszechniania turystyki</t>
  </si>
  <si>
    <t>Turystyka</t>
  </si>
  <si>
    <t>Wydatki na zakup i objęcie akcji, wniesienie wkładów do spółki prawa handlowego oraz na uzupełnienie funduszy statutowych banków państwowych</t>
  </si>
  <si>
    <t>INFORMATYKA</t>
  </si>
  <si>
    <t>Informatyka</t>
  </si>
  <si>
    <t>Wybory do Parlamentu Europejskiego</t>
  </si>
  <si>
    <t>Obiekty sportowe</t>
  </si>
  <si>
    <t xml:space="preserve">Wydatkina zakupy inwestycyjne jednostek budżetowych </t>
  </si>
  <si>
    <t>Gospodarka ściekowa i ochrona wód</t>
  </si>
  <si>
    <t>do Zarządzenia Nr 22/2010</t>
  </si>
  <si>
    <t>z dnia 18 marca 2010r.</t>
  </si>
  <si>
    <t>WYKONANIE WYDATKÓW  BUDŻETU GMINY  ZA   2009 r.</t>
  </si>
  <si>
    <t>Budżetu Gminy za  2009 rok</t>
  </si>
  <si>
    <t xml:space="preserve">Wydatki inwestycyjne na transport i łączność w 2009r - 4 329 745,45 zł </t>
  </si>
  <si>
    <t>% udział we wszystkich wydatkach budżetu gmniy -  4,09 %.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</si>
</sst>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0000"/>
    <numFmt numFmtId="167" formatCode="0.00000000"/>
    <numFmt numFmtId="168" formatCode="0.000000000"/>
    <numFmt numFmtId="169" formatCode="0.000000"/>
    <numFmt numFmtId="170" formatCode="0.00000"/>
    <numFmt numFmtId="171" formatCode="0.0000"/>
    <numFmt numFmtId="172" formatCode="0.000"/>
    <numFmt numFmtId="173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5" borderId="0" xfId="0" applyFont="1" applyFill="1" applyBorder="1" applyAlignment="1" quotePrefix="1">
      <alignment horizontal="center" vertical="center"/>
    </xf>
    <xf numFmtId="0" fontId="7" fillId="35" borderId="0" xfId="0" applyFont="1" applyFill="1" applyBorder="1" applyAlignment="1">
      <alignment horizontal="left" vertical="center" wrapText="1"/>
    </xf>
    <xf numFmtId="3" fontId="7" fillId="35" borderId="0" xfId="0" applyNumberFormat="1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23" xfId="0" applyFont="1" applyBorder="1" applyAlignment="1" quotePrefix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10" fillId="33" borderId="17" xfId="0" applyFont="1" applyFill="1" applyBorder="1" applyAlignment="1" quotePrefix="1">
      <alignment horizontal="center" vertical="center"/>
    </xf>
    <xf numFmtId="0" fontId="10" fillId="33" borderId="14" xfId="0" applyFont="1" applyFill="1" applyBorder="1" applyAlignment="1" quotePrefix="1">
      <alignment horizontal="center" vertical="center"/>
    </xf>
    <xf numFmtId="0" fontId="6" fillId="33" borderId="17" xfId="0" applyFont="1" applyFill="1" applyBorder="1" applyAlignment="1" quotePrefix="1">
      <alignment horizontal="center" vertical="center"/>
    </xf>
    <xf numFmtId="0" fontId="5" fillId="33" borderId="17" xfId="0" applyFont="1" applyFill="1" applyBorder="1" applyAlignment="1">
      <alignment vertical="center" wrapText="1"/>
    </xf>
    <xf numFmtId="0" fontId="7" fillId="34" borderId="24" xfId="0" applyFont="1" applyFill="1" applyBorder="1" applyAlignment="1" quotePrefix="1">
      <alignment horizontal="center" vertical="center"/>
    </xf>
    <xf numFmtId="0" fontId="6" fillId="34" borderId="24" xfId="0" applyFont="1" applyFill="1" applyBorder="1" applyAlignment="1" quotePrefix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7" fillId="33" borderId="15" xfId="0" applyNumberFormat="1" applyFont="1" applyFill="1" applyBorder="1" applyAlignment="1">
      <alignment vertical="center"/>
    </xf>
    <xf numFmtId="164" fontId="7" fillId="34" borderId="12" xfId="0" applyNumberFormat="1" applyFont="1" applyFill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4" fontId="7" fillId="35" borderId="28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7" fillId="34" borderId="24" xfId="0" applyNumberFormat="1" applyFont="1" applyFill="1" applyBorder="1" applyAlignment="1">
      <alignment vertical="center"/>
    </xf>
    <xf numFmtId="4" fontId="7" fillId="34" borderId="24" xfId="0" applyNumberFormat="1" applyFont="1" applyFill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7" fillId="34" borderId="29" xfId="0" applyNumberFormat="1" applyFont="1" applyFill="1" applyBorder="1" applyAlignment="1">
      <alignment vertical="center"/>
    </xf>
    <xf numFmtId="164" fontId="7" fillId="33" borderId="17" xfId="0" applyNumberFormat="1" applyFont="1" applyFill="1" applyBorder="1" applyAlignment="1">
      <alignment vertical="center"/>
    </xf>
    <xf numFmtId="164" fontId="6" fillId="34" borderId="12" xfId="0" applyNumberFormat="1" applyFont="1" applyFill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7" fillId="33" borderId="30" xfId="0" applyNumberFormat="1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 vertical="center"/>
    </xf>
    <xf numFmtId="4" fontId="7" fillId="34" borderId="29" xfId="0" applyNumberFormat="1" applyFont="1" applyFill="1" applyBorder="1" applyAlignment="1">
      <alignment vertical="center"/>
    </xf>
    <xf numFmtId="4" fontId="7" fillId="33" borderId="17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center"/>
    </xf>
    <xf numFmtId="4" fontId="7" fillId="33" borderId="30" xfId="0" applyNumberFormat="1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vertical="center" wrapText="1"/>
    </xf>
    <xf numFmtId="4" fontId="7" fillId="35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7" fillId="34" borderId="30" xfId="0" applyNumberFormat="1" applyFont="1" applyFill="1" applyBorder="1" applyAlignment="1">
      <alignment vertical="center"/>
    </xf>
    <xf numFmtId="0" fontId="6" fillId="0" borderId="26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4" fontId="6" fillId="0" borderId="12" xfId="0" applyNumberFormat="1" applyFont="1" applyBorder="1" applyAlignment="1">
      <alignment vertical="center" wrapText="1"/>
    </xf>
    <xf numFmtId="2" fontId="6" fillId="35" borderId="11" xfId="0" applyNumberFormat="1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vertical="center" wrapText="1"/>
    </xf>
    <xf numFmtId="4" fontId="6" fillId="35" borderId="20" xfId="0" applyNumberFormat="1" applyFont="1" applyFill="1" applyBorder="1" applyAlignment="1">
      <alignment vertical="center"/>
    </xf>
    <xf numFmtId="4" fontId="6" fillId="35" borderId="19" xfId="0" applyNumberFormat="1" applyFont="1" applyFill="1" applyBorder="1" applyAlignment="1">
      <alignment vertical="center" wrapText="1"/>
    </xf>
    <xf numFmtId="4" fontId="6" fillId="35" borderId="32" xfId="0" applyNumberFormat="1" applyFont="1" applyFill="1" applyBorder="1" applyAlignment="1">
      <alignment vertical="center"/>
    </xf>
    <xf numFmtId="4" fontId="6" fillId="35" borderId="33" xfId="0" applyNumberFormat="1" applyFont="1" applyFill="1" applyBorder="1" applyAlignment="1">
      <alignment vertical="center"/>
    </xf>
    <xf numFmtId="4" fontId="6" fillId="35" borderId="18" xfId="0" applyNumberFormat="1" applyFont="1" applyFill="1" applyBorder="1" applyAlignment="1">
      <alignment vertical="center" wrapText="1"/>
    </xf>
    <xf numFmtId="4" fontId="6" fillId="35" borderId="28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 wrapText="1"/>
    </xf>
    <xf numFmtId="4" fontId="6" fillId="35" borderId="34" xfId="0" applyNumberFormat="1" applyFont="1" applyFill="1" applyBorder="1" applyAlignment="1">
      <alignment vertical="center"/>
    </xf>
    <xf numFmtId="4" fontId="6" fillId="35" borderId="21" xfId="0" applyNumberFormat="1" applyFont="1" applyFill="1" applyBorder="1" applyAlignment="1">
      <alignment vertical="center"/>
    </xf>
    <xf numFmtId="4" fontId="6" fillId="35" borderId="28" xfId="0" applyNumberFormat="1" applyFont="1" applyFill="1" applyBorder="1" applyAlignment="1">
      <alignment vertical="center" wrapText="1"/>
    </xf>
    <xf numFmtId="164" fontId="6" fillId="0" borderId="33" xfId="0" applyNumberFormat="1" applyFont="1" applyBorder="1" applyAlignment="1">
      <alignment vertical="center"/>
    </xf>
    <xf numFmtId="4" fontId="6" fillId="35" borderId="33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4" fontId="6" fillId="35" borderId="10" xfId="0" applyNumberFormat="1" applyFont="1" applyFill="1" applyBorder="1" applyAlignment="1">
      <alignment vertical="center" wrapText="1"/>
    </xf>
    <xf numFmtId="164" fontId="6" fillId="35" borderId="12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164" fontId="6" fillId="35" borderId="11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35" borderId="35" xfId="0" applyNumberFormat="1" applyFont="1" applyFill="1" applyBorder="1" applyAlignment="1">
      <alignment vertical="center"/>
    </xf>
    <xf numFmtId="4" fontId="6" fillId="0" borderId="33" xfId="0" applyNumberFormat="1" applyFont="1" applyBorder="1" applyAlignment="1">
      <alignment vertical="center" wrapText="1"/>
    </xf>
    <xf numFmtId="4" fontId="6" fillId="35" borderId="13" xfId="0" applyNumberFormat="1" applyFont="1" applyFill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6" fillId="35" borderId="2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 wrapText="1"/>
    </xf>
    <xf numFmtId="4" fontId="6" fillId="35" borderId="0" xfId="0" applyNumberFormat="1" applyFont="1" applyFill="1" applyBorder="1" applyAlignment="1">
      <alignment vertical="center"/>
    </xf>
    <xf numFmtId="4" fontId="6" fillId="35" borderId="36" xfId="0" applyNumberFormat="1" applyFont="1" applyFill="1" applyBorder="1" applyAlignment="1">
      <alignment vertical="center"/>
    </xf>
    <xf numFmtId="164" fontId="6" fillId="35" borderId="13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vertical="center" wrapText="1"/>
    </xf>
    <xf numFmtId="4" fontId="7" fillId="34" borderId="24" xfId="0" applyNumberFormat="1" applyFont="1" applyFill="1" applyBorder="1" applyAlignment="1">
      <alignment vertical="center"/>
    </xf>
    <xf numFmtId="4" fontId="7" fillId="34" borderId="29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" fontId="7" fillId="34" borderId="24" xfId="0" applyNumberFormat="1" applyFont="1" applyFill="1" applyBorder="1" applyAlignment="1">
      <alignment horizontal="right" vertical="center"/>
    </xf>
    <xf numFmtId="4" fontId="7" fillId="34" borderId="18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 wrapText="1"/>
    </xf>
    <xf numFmtId="164" fontId="6" fillId="0" borderId="23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4" fontId="6" fillId="35" borderId="21" xfId="0" applyNumberFormat="1" applyFont="1" applyFill="1" applyBorder="1" applyAlignment="1">
      <alignment vertical="center" wrapText="1"/>
    </xf>
    <xf numFmtId="164" fontId="7" fillId="34" borderId="24" xfId="0" applyNumberFormat="1" applyFont="1" applyFill="1" applyBorder="1" applyAlignment="1">
      <alignment vertical="center"/>
    </xf>
    <xf numFmtId="164" fontId="6" fillId="35" borderId="10" xfId="0" applyNumberFormat="1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4" fontId="6" fillId="35" borderId="23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left" vertical="center" wrapText="1"/>
    </xf>
    <xf numFmtId="16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164" fontId="6" fillId="35" borderId="0" xfId="0" applyNumberFormat="1" applyFont="1" applyFill="1" applyBorder="1" applyAlignment="1">
      <alignment vertical="center"/>
    </xf>
    <xf numFmtId="4" fontId="6" fillId="35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7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4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2" fontId="6" fillId="0" borderId="24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0" fontId="6" fillId="35" borderId="24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6" fillId="0" borderId="13" xfId="0" applyFont="1" applyBorder="1" applyAlignment="1" quotePrefix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/>
    </xf>
    <xf numFmtId="4" fontId="7" fillId="34" borderId="19" xfId="0" applyNumberFormat="1" applyFont="1" applyFill="1" applyBorder="1" applyAlignment="1">
      <alignment horizontal="right" vertical="center"/>
    </xf>
    <xf numFmtId="2" fontId="7" fillId="34" borderId="22" xfId="0" applyNumberFormat="1" applyFont="1" applyFill="1" applyBorder="1" applyAlignment="1">
      <alignment vertical="center"/>
    </xf>
    <xf numFmtId="2" fontId="7" fillId="34" borderId="19" xfId="0" applyNumberFormat="1" applyFont="1" applyFill="1" applyBorder="1" applyAlignment="1">
      <alignment vertical="center"/>
    </xf>
    <xf numFmtId="2" fontId="6" fillId="0" borderId="22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view="pageBreakPreview" zoomScaleSheetLayoutView="100" zoomScalePageLayoutView="0" workbookViewId="0" topLeftCell="A504">
      <selection activeCell="H12" sqref="H12:J19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5.25390625" style="1" customWidth="1"/>
    <col min="4" max="4" width="44.625" style="1" customWidth="1"/>
    <col min="5" max="5" width="12.625" style="1" customWidth="1"/>
    <col min="6" max="6" width="13.375" style="1" customWidth="1"/>
    <col min="7" max="7" width="8.375" style="1" customWidth="1"/>
    <col min="8" max="16384" width="9.125" style="1" customWidth="1"/>
  </cols>
  <sheetData>
    <row r="1" spans="4:7" ht="15.75">
      <c r="D1" s="198" t="s">
        <v>156</v>
      </c>
      <c r="E1" s="198"/>
      <c r="F1" s="198"/>
      <c r="G1" s="198"/>
    </row>
    <row r="2" spans="4:7" ht="4.5" customHeight="1">
      <c r="D2" s="10"/>
      <c r="E2" s="10"/>
      <c r="F2" s="10"/>
      <c r="G2" s="10"/>
    </row>
    <row r="3" spans="4:7" ht="12" customHeight="1">
      <c r="D3" s="10"/>
      <c r="E3" s="10" t="s">
        <v>214</v>
      </c>
      <c r="F3" s="10"/>
      <c r="G3" s="10"/>
    </row>
    <row r="4" spans="4:7" ht="12" customHeight="1">
      <c r="D4" s="10"/>
      <c r="E4" s="10" t="s">
        <v>161</v>
      </c>
      <c r="F4" s="10"/>
      <c r="G4" s="10"/>
    </row>
    <row r="5" spans="4:7" ht="12" customHeight="1">
      <c r="D5" s="10"/>
      <c r="E5" s="10" t="s">
        <v>215</v>
      </c>
      <c r="F5" s="10"/>
      <c r="G5" s="10"/>
    </row>
    <row r="6" ht="4.5" customHeight="1">
      <c r="G6" s="2"/>
    </row>
    <row r="7" spans="1:7" ht="16.5" customHeight="1">
      <c r="A7" s="200" t="s">
        <v>216</v>
      </c>
      <c r="B7" s="200"/>
      <c r="C7" s="200"/>
      <c r="D7" s="200"/>
      <c r="E7" s="200"/>
      <c r="F7" s="200"/>
      <c r="G7" s="200"/>
    </row>
    <row r="8" spans="1:7" ht="6.75" customHeight="1">
      <c r="A8" s="18"/>
      <c r="B8" s="18"/>
      <c r="C8" s="18"/>
      <c r="D8" s="18"/>
      <c r="E8" s="18"/>
      <c r="F8" s="18"/>
      <c r="G8" s="18"/>
    </row>
    <row r="9" spans="1:7" ht="14.25" customHeight="1">
      <c r="A9" s="199" t="s">
        <v>108</v>
      </c>
      <c r="B9" s="199"/>
      <c r="C9" s="199"/>
      <c r="D9" s="199" t="s">
        <v>110</v>
      </c>
      <c r="E9" s="203" t="s">
        <v>158</v>
      </c>
      <c r="F9" s="201" t="s">
        <v>159</v>
      </c>
      <c r="G9" s="201" t="s">
        <v>160</v>
      </c>
    </row>
    <row r="10" spans="1:7" ht="13.5" customHeight="1">
      <c r="A10" s="19" t="s">
        <v>109</v>
      </c>
      <c r="B10" s="19" t="s">
        <v>157</v>
      </c>
      <c r="C10" s="19" t="s">
        <v>111</v>
      </c>
      <c r="D10" s="199"/>
      <c r="E10" s="204"/>
      <c r="F10" s="202"/>
      <c r="G10" s="202"/>
    </row>
    <row r="11" spans="1:7" ht="9" customHeight="1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</row>
    <row r="12" spans="1:8" ht="13.5" customHeight="1">
      <c r="A12" s="66" t="s">
        <v>1</v>
      </c>
      <c r="B12" s="54"/>
      <c r="C12" s="67"/>
      <c r="D12" s="56" t="s">
        <v>4</v>
      </c>
      <c r="E12" s="83">
        <f>SUM(E17,E13,E19)</f>
        <v>16826332</v>
      </c>
      <c r="F12" s="85">
        <f>SUM(F17,F13,F19)</f>
        <v>16789431.86</v>
      </c>
      <c r="G12" s="85">
        <f>F12/E12*100</f>
        <v>99.78070003611008</v>
      </c>
      <c r="H12" s="28"/>
    </row>
    <row r="13" spans="1:7" ht="12" customHeight="1">
      <c r="A13" s="40" t="s">
        <v>112</v>
      </c>
      <c r="B13" s="65" t="s">
        <v>2</v>
      </c>
      <c r="C13" s="65"/>
      <c r="D13" s="29" t="s">
        <v>3</v>
      </c>
      <c r="E13" s="84">
        <f>SUM(E14:E16)</f>
        <v>16781742</v>
      </c>
      <c r="F13" s="91">
        <f>SUM(F14:F16)</f>
        <v>16745021.61</v>
      </c>
      <c r="G13" s="100">
        <f aca="true" t="shared" si="0" ref="G13:G89">F13/E13*100</f>
        <v>99.78118844873197</v>
      </c>
    </row>
    <row r="14" spans="1:7" ht="23.25" customHeight="1">
      <c r="A14" s="8"/>
      <c r="B14" s="8"/>
      <c r="C14" s="9">
        <v>4400</v>
      </c>
      <c r="D14" s="5" t="s">
        <v>180</v>
      </c>
      <c r="E14" s="88">
        <v>43920</v>
      </c>
      <c r="F14" s="110">
        <v>43920</v>
      </c>
      <c r="G14" s="117">
        <f>F14/E14*100</f>
        <v>100</v>
      </c>
    </row>
    <row r="15" spans="1:7" ht="12" customHeight="1">
      <c r="A15" s="8"/>
      <c r="B15" s="8"/>
      <c r="C15" s="9">
        <v>6050</v>
      </c>
      <c r="D15" s="5" t="s">
        <v>73</v>
      </c>
      <c r="E15" s="88">
        <v>16285105</v>
      </c>
      <c r="F15" s="110">
        <v>16248384.77</v>
      </c>
      <c r="G15" s="117">
        <f>F15/E15*100</f>
        <v>99.77451646765556</v>
      </c>
    </row>
    <row r="16" spans="1:7" ht="11.25" customHeight="1">
      <c r="A16" s="8"/>
      <c r="B16" s="8"/>
      <c r="C16" s="9">
        <v>6060</v>
      </c>
      <c r="D16" s="5" t="s">
        <v>141</v>
      </c>
      <c r="E16" s="88">
        <v>452717</v>
      </c>
      <c r="F16" s="110">
        <v>452716.84</v>
      </c>
      <c r="G16" s="117">
        <f t="shared" si="0"/>
        <v>99.9999646578326</v>
      </c>
    </row>
    <row r="17" spans="1:7" s="10" customFormat="1" ht="12.75" customHeight="1">
      <c r="A17" s="60"/>
      <c r="B17" s="70" t="s">
        <v>31</v>
      </c>
      <c r="C17" s="70"/>
      <c r="D17" s="62" t="s">
        <v>32</v>
      </c>
      <c r="E17" s="90">
        <f>SUM(E18)</f>
        <v>7000</v>
      </c>
      <c r="F17" s="91">
        <f>SUM(F18)</f>
        <v>6821.64</v>
      </c>
      <c r="G17" s="100">
        <f t="shared" si="0"/>
        <v>97.452</v>
      </c>
    </row>
    <row r="18" spans="1:7" ht="18" customHeight="1">
      <c r="A18" s="8"/>
      <c r="B18" s="8"/>
      <c r="C18" s="8">
        <v>2850</v>
      </c>
      <c r="D18" s="4" t="s">
        <v>113</v>
      </c>
      <c r="E18" s="81">
        <v>7000</v>
      </c>
      <c r="F18" s="118">
        <v>6821.64</v>
      </c>
      <c r="G18" s="119">
        <f t="shared" si="0"/>
        <v>97.452</v>
      </c>
    </row>
    <row r="19" spans="1:7" ht="12.75" customHeight="1">
      <c r="A19" s="60" t="s">
        <v>112</v>
      </c>
      <c r="B19" s="70" t="s">
        <v>173</v>
      </c>
      <c r="C19" s="70"/>
      <c r="D19" s="62" t="s">
        <v>6</v>
      </c>
      <c r="E19" s="90">
        <f>SUM(E20:E21)</f>
        <v>37590</v>
      </c>
      <c r="F19" s="91">
        <f>SUM(F20:F21)</f>
        <v>37588.61</v>
      </c>
      <c r="G19" s="100">
        <f>F19/E19*100</f>
        <v>99.99630220803405</v>
      </c>
    </row>
    <row r="20" spans="1:7" ht="11.25" customHeight="1">
      <c r="A20" s="8"/>
      <c r="B20" s="8"/>
      <c r="C20" s="9">
        <v>4210</v>
      </c>
      <c r="D20" s="6" t="s">
        <v>53</v>
      </c>
      <c r="E20" s="88">
        <v>738</v>
      </c>
      <c r="F20" s="116">
        <v>737.03</v>
      </c>
      <c r="G20" s="117">
        <f>F20/E20*100</f>
        <v>99.86856368563686</v>
      </c>
    </row>
    <row r="21" spans="1:7" ht="12.75" customHeight="1">
      <c r="A21" s="8"/>
      <c r="B21" s="8"/>
      <c r="C21" s="9">
        <v>4430</v>
      </c>
      <c r="D21" s="6" t="s">
        <v>142</v>
      </c>
      <c r="E21" s="88">
        <v>36852</v>
      </c>
      <c r="F21" s="118">
        <v>36851.58</v>
      </c>
      <c r="G21" s="117">
        <f>F21/E21*100</f>
        <v>99.99886030608923</v>
      </c>
    </row>
    <row r="22" spans="1:7" s="11" customFormat="1" ht="13.5" customHeight="1">
      <c r="A22" s="66" t="s">
        <v>34</v>
      </c>
      <c r="B22" s="54"/>
      <c r="C22" s="73"/>
      <c r="D22" s="56" t="s">
        <v>33</v>
      </c>
      <c r="E22" s="83">
        <f>E23</f>
        <v>67626</v>
      </c>
      <c r="F22" s="85">
        <f>F23</f>
        <v>67625.11</v>
      </c>
      <c r="G22" s="85">
        <f t="shared" si="0"/>
        <v>99.99868393813031</v>
      </c>
    </row>
    <row r="23" spans="1:7" s="11" customFormat="1" ht="12" customHeight="1">
      <c r="A23" s="40"/>
      <c r="B23" s="65" t="s">
        <v>35</v>
      </c>
      <c r="C23" s="65"/>
      <c r="D23" s="29" t="s">
        <v>6</v>
      </c>
      <c r="E23" s="84">
        <f>E24</f>
        <v>67626</v>
      </c>
      <c r="F23" s="91">
        <f>F24</f>
        <v>67625.11</v>
      </c>
      <c r="G23" s="100">
        <f t="shared" si="0"/>
        <v>99.99868393813031</v>
      </c>
    </row>
    <row r="24" spans="1:9" ht="11.25" customHeight="1">
      <c r="A24" s="8"/>
      <c r="B24" s="8"/>
      <c r="C24" s="8">
        <v>4430</v>
      </c>
      <c r="D24" s="4" t="s">
        <v>125</v>
      </c>
      <c r="E24" s="81">
        <v>67626</v>
      </c>
      <c r="F24" s="120">
        <v>67625.11</v>
      </c>
      <c r="G24" s="121">
        <f t="shared" si="0"/>
        <v>99.99868393813031</v>
      </c>
      <c r="I24" s="27"/>
    </row>
    <row r="25" spans="1:7" s="11" customFormat="1" ht="13.5" customHeight="1">
      <c r="A25" s="53">
        <v>600</v>
      </c>
      <c r="B25" s="54"/>
      <c r="C25" s="74"/>
      <c r="D25" s="56" t="s">
        <v>8</v>
      </c>
      <c r="E25" s="83">
        <f>SUM(E30,E26)</f>
        <v>9074721</v>
      </c>
      <c r="F25" s="83">
        <f>SUM(F30,F26)</f>
        <v>8876448.03</v>
      </c>
      <c r="G25" s="85">
        <f t="shared" si="0"/>
        <v>97.81510671237164</v>
      </c>
    </row>
    <row r="26" spans="1:7" s="11" customFormat="1" ht="13.5" customHeight="1">
      <c r="A26" s="40"/>
      <c r="B26" s="37">
        <v>60004</v>
      </c>
      <c r="C26" s="37"/>
      <c r="D26" s="29" t="s">
        <v>39</v>
      </c>
      <c r="E26" s="90">
        <f>SUM(E27:E29)</f>
        <v>1907220</v>
      </c>
      <c r="F26" s="91">
        <f>SUM(F27:F29)</f>
        <v>1898315.1099999999</v>
      </c>
      <c r="G26" s="100">
        <f t="shared" si="0"/>
        <v>99.53309581485092</v>
      </c>
    </row>
    <row r="27" spans="1:7" ht="21.75" customHeight="1">
      <c r="A27" s="8"/>
      <c r="B27" s="8"/>
      <c r="C27" s="9">
        <v>2310</v>
      </c>
      <c r="D27" s="5" t="s">
        <v>187</v>
      </c>
      <c r="E27" s="88">
        <v>1335220</v>
      </c>
      <c r="F27" s="118">
        <v>1327533</v>
      </c>
      <c r="G27" s="122">
        <f t="shared" si="0"/>
        <v>99.4242896301733</v>
      </c>
    </row>
    <row r="28" spans="1:7" ht="12" customHeight="1">
      <c r="A28" s="8"/>
      <c r="B28" s="8"/>
      <c r="C28" s="20">
        <v>4270</v>
      </c>
      <c r="D28" s="6" t="s">
        <v>62</v>
      </c>
      <c r="E28" s="88">
        <v>20000</v>
      </c>
      <c r="F28" s="118">
        <v>19688.16</v>
      </c>
      <c r="G28" s="122">
        <f t="shared" si="0"/>
        <v>98.4408</v>
      </c>
    </row>
    <row r="29" spans="1:7" ht="11.25" customHeight="1">
      <c r="A29" s="8"/>
      <c r="B29" s="8"/>
      <c r="C29" s="9">
        <v>4300</v>
      </c>
      <c r="D29" s="5" t="s">
        <v>43</v>
      </c>
      <c r="E29" s="88">
        <v>552000</v>
      </c>
      <c r="F29" s="118">
        <v>551093.95</v>
      </c>
      <c r="G29" s="122">
        <f t="shared" si="0"/>
        <v>99.83586050724637</v>
      </c>
    </row>
    <row r="30" spans="1:7" s="10" customFormat="1" ht="13.5" customHeight="1">
      <c r="A30" s="60"/>
      <c r="B30" s="61">
        <v>60016</v>
      </c>
      <c r="C30" s="75"/>
      <c r="D30" s="62" t="s">
        <v>7</v>
      </c>
      <c r="E30" s="90">
        <f>SUM(E31:E38)</f>
        <v>7167501</v>
      </c>
      <c r="F30" s="91">
        <f>SUM(F31:F38)</f>
        <v>6978132.92</v>
      </c>
      <c r="G30" s="100">
        <f t="shared" si="0"/>
        <v>97.35796228001922</v>
      </c>
    </row>
    <row r="31" spans="1:7" ht="12" customHeight="1">
      <c r="A31" s="8"/>
      <c r="B31" s="8"/>
      <c r="C31" s="20">
        <v>4170</v>
      </c>
      <c r="D31" s="6" t="s">
        <v>138</v>
      </c>
      <c r="E31" s="88">
        <v>6500</v>
      </c>
      <c r="F31" s="118">
        <v>5920</v>
      </c>
      <c r="G31" s="122">
        <f t="shared" si="0"/>
        <v>91.07692307692308</v>
      </c>
    </row>
    <row r="32" spans="1:7" ht="11.25" customHeight="1">
      <c r="A32" s="8"/>
      <c r="B32" s="8"/>
      <c r="C32" s="20">
        <v>4210</v>
      </c>
      <c r="D32" s="6" t="s">
        <v>37</v>
      </c>
      <c r="E32" s="88">
        <v>27000</v>
      </c>
      <c r="F32" s="118">
        <v>19658.35</v>
      </c>
      <c r="G32" s="122">
        <f t="shared" si="0"/>
        <v>72.8087037037037</v>
      </c>
    </row>
    <row r="33" spans="1:7" ht="11.25" customHeight="1">
      <c r="A33" s="8"/>
      <c r="B33" s="8"/>
      <c r="C33" s="20">
        <v>4260</v>
      </c>
      <c r="D33" s="6" t="s">
        <v>61</v>
      </c>
      <c r="E33" s="88">
        <v>10000</v>
      </c>
      <c r="F33" s="118">
        <v>2085.61</v>
      </c>
      <c r="G33" s="122">
        <f t="shared" si="0"/>
        <v>20.8561</v>
      </c>
    </row>
    <row r="34" spans="1:7" ht="11.25" customHeight="1">
      <c r="A34" s="8"/>
      <c r="B34" s="8"/>
      <c r="C34" s="20">
        <v>4270</v>
      </c>
      <c r="D34" s="6" t="s">
        <v>62</v>
      </c>
      <c r="E34" s="88">
        <v>1930000</v>
      </c>
      <c r="F34" s="118">
        <v>1901492.5</v>
      </c>
      <c r="G34" s="122">
        <f t="shared" si="0"/>
        <v>98.5229274611399</v>
      </c>
    </row>
    <row r="35" spans="1:7" ht="10.5" customHeight="1">
      <c r="A35" s="8"/>
      <c r="B35" s="8"/>
      <c r="C35" s="20">
        <v>4300</v>
      </c>
      <c r="D35" s="6" t="s">
        <v>174</v>
      </c>
      <c r="E35" s="88">
        <v>840000</v>
      </c>
      <c r="F35" s="118">
        <v>716304.01</v>
      </c>
      <c r="G35" s="122">
        <f t="shared" si="0"/>
        <v>85.27428690476191</v>
      </c>
    </row>
    <row r="36" spans="1:7" ht="11.25" customHeight="1">
      <c r="A36" s="8"/>
      <c r="B36" s="8"/>
      <c r="C36" s="20">
        <v>4430</v>
      </c>
      <c r="D36" s="6" t="s">
        <v>142</v>
      </c>
      <c r="E36" s="88">
        <v>2927</v>
      </c>
      <c r="F36" s="118">
        <v>2927</v>
      </c>
      <c r="G36" s="122">
        <f t="shared" si="0"/>
        <v>100</v>
      </c>
    </row>
    <row r="37" spans="1:7" ht="11.25" customHeight="1">
      <c r="A37" s="8"/>
      <c r="B37" s="8"/>
      <c r="C37" s="21">
        <v>6050</v>
      </c>
      <c r="D37" s="7" t="s">
        <v>73</v>
      </c>
      <c r="E37" s="88">
        <v>3693275</v>
      </c>
      <c r="F37" s="130">
        <v>3673290.61</v>
      </c>
      <c r="G37" s="122">
        <f>F37/E37*100</f>
        <v>99.45889786165395</v>
      </c>
    </row>
    <row r="38" spans="1:7" ht="11.25" customHeight="1">
      <c r="A38" s="8"/>
      <c r="B38" s="8"/>
      <c r="C38" s="21">
        <v>6060</v>
      </c>
      <c r="D38" s="7" t="s">
        <v>203</v>
      </c>
      <c r="E38" s="89">
        <v>657799</v>
      </c>
      <c r="F38" s="128">
        <v>656454.84</v>
      </c>
      <c r="G38" s="124">
        <f t="shared" si="0"/>
        <v>99.79565794414403</v>
      </c>
    </row>
    <row r="39" spans="1:7" ht="14.25" customHeight="1">
      <c r="A39" s="53">
        <v>630</v>
      </c>
      <c r="B39" s="54"/>
      <c r="C39" s="74"/>
      <c r="D39" s="56" t="s">
        <v>204</v>
      </c>
      <c r="E39" s="83">
        <f>SUM(E40)</f>
        <v>15000</v>
      </c>
      <c r="F39" s="85">
        <f>SUM(F40)</f>
        <v>15000</v>
      </c>
      <c r="G39" s="85">
        <f>F39/E39*100</f>
        <v>100</v>
      </c>
    </row>
    <row r="40" spans="1:7" ht="12.75" customHeight="1">
      <c r="A40" s="40"/>
      <c r="B40" s="37">
        <v>63003</v>
      </c>
      <c r="C40" s="37"/>
      <c r="D40" s="29" t="s">
        <v>205</v>
      </c>
      <c r="E40" s="90">
        <f>SUM(E41:E42)</f>
        <v>15000</v>
      </c>
      <c r="F40" s="90">
        <f>SUM(F41:F42)</f>
        <v>15000</v>
      </c>
      <c r="G40" s="100">
        <f>F40/E40*100</f>
        <v>100</v>
      </c>
    </row>
    <row r="41" spans="1:7" ht="24" customHeight="1">
      <c r="A41" s="8"/>
      <c r="B41" s="8"/>
      <c r="C41" s="77">
        <v>2810</v>
      </c>
      <c r="D41" s="36" t="s">
        <v>139</v>
      </c>
      <c r="E41" s="80">
        <v>9000</v>
      </c>
      <c r="F41" s="125">
        <v>9000</v>
      </c>
      <c r="G41" s="126">
        <f>F41/E41*100</f>
        <v>100</v>
      </c>
    </row>
    <row r="42" spans="1:7" ht="38.25" customHeight="1">
      <c r="A42" s="8"/>
      <c r="B42" s="8"/>
      <c r="C42" s="77">
        <v>2830</v>
      </c>
      <c r="D42" s="36" t="s">
        <v>137</v>
      </c>
      <c r="E42" s="88">
        <v>6000</v>
      </c>
      <c r="F42" s="118">
        <v>6000</v>
      </c>
      <c r="G42" s="122">
        <f>F42/E42*100</f>
        <v>100</v>
      </c>
    </row>
    <row r="43" spans="1:7" s="11" customFormat="1" ht="14.25" customHeight="1">
      <c r="A43" s="53">
        <v>700</v>
      </c>
      <c r="B43" s="54"/>
      <c r="C43" s="74"/>
      <c r="D43" s="56" t="s">
        <v>10</v>
      </c>
      <c r="E43" s="83">
        <f>SUM(E44)</f>
        <v>7032108</v>
      </c>
      <c r="F43" s="85">
        <f>SUM(F44)</f>
        <v>5931834.92</v>
      </c>
      <c r="G43" s="85">
        <f t="shared" si="0"/>
        <v>84.35358103146311</v>
      </c>
    </row>
    <row r="44" spans="1:7" s="11" customFormat="1" ht="12" customHeight="1">
      <c r="A44" s="40"/>
      <c r="B44" s="37">
        <v>70005</v>
      </c>
      <c r="C44" s="37"/>
      <c r="D44" s="29" t="s">
        <v>9</v>
      </c>
      <c r="E44" s="90">
        <f>SUM(E45:E57)</f>
        <v>7032108</v>
      </c>
      <c r="F44" s="91">
        <f>SUM(F45:F57)</f>
        <v>5931834.92</v>
      </c>
      <c r="G44" s="100">
        <f t="shared" si="0"/>
        <v>84.35358103146311</v>
      </c>
    </row>
    <row r="45" spans="1:7" s="11" customFormat="1" ht="11.25" customHeight="1">
      <c r="A45" s="8"/>
      <c r="B45" s="8"/>
      <c r="C45" s="20">
        <v>4110</v>
      </c>
      <c r="D45" s="6" t="s">
        <v>48</v>
      </c>
      <c r="E45" s="80">
        <v>3203</v>
      </c>
      <c r="F45" s="125">
        <v>3202.06</v>
      </c>
      <c r="G45" s="126">
        <f t="shared" si="0"/>
        <v>99.9706525132688</v>
      </c>
    </row>
    <row r="46" spans="1:7" s="11" customFormat="1" ht="11.25" customHeight="1">
      <c r="A46" s="8"/>
      <c r="B46" s="8"/>
      <c r="C46" s="20">
        <v>4120</v>
      </c>
      <c r="D46" s="6" t="s">
        <v>36</v>
      </c>
      <c r="E46" s="88">
        <v>287</v>
      </c>
      <c r="F46" s="118">
        <v>286.12</v>
      </c>
      <c r="G46" s="122">
        <f t="shared" si="0"/>
        <v>99.69337979094077</v>
      </c>
    </row>
    <row r="47" spans="1:7" s="11" customFormat="1" ht="10.5" customHeight="1">
      <c r="A47" s="8"/>
      <c r="B47" s="8"/>
      <c r="C47" s="20">
        <v>4170</v>
      </c>
      <c r="D47" s="6" t="s">
        <v>138</v>
      </c>
      <c r="E47" s="88">
        <v>50780</v>
      </c>
      <c r="F47" s="118">
        <v>50780</v>
      </c>
      <c r="G47" s="122">
        <f t="shared" si="0"/>
        <v>100</v>
      </c>
    </row>
    <row r="48" spans="1:7" ht="12.75" customHeight="1">
      <c r="A48" s="8"/>
      <c r="B48" s="8"/>
      <c r="C48" s="20">
        <v>4210</v>
      </c>
      <c r="D48" s="6" t="s">
        <v>53</v>
      </c>
      <c r="E48" s="80">
        <v>29360</v>
      </c>
      <c r="F48" s="118">
        <v>10908.97</v>
      </c>
      <c r="G48" s="122">
        <f t="shared" si="0"/>
        <v>37.155892370572204</v>
      </c>
    </row>
    <row r="49" spans="1:7" ht="15" customHeight="1">
      <c r="A49" s="8"/>
      <c r="B49" s="8"/>
      <c r="C49" s="20">
        <v>4260</v>
      </c>
      <c r="D49" s="6" t="s">
        <v>61</v>
      </c>
      <c r="E49" s="80">
        <v>151574</v>
      </c>
      <c r="F49" s="118">
        <v>146800.33</v>
      </c>
      <c r="G49" s="122">
        <f t="shared" si="0"/>
        <v>96.85060102656128</v>
      </c>
    </row>
    <row r="50" spans="1:7" ht="12" customHeight="1">
      <c r="A50" s="8"/>
      <c r="B50" s="8"/>
      <c r="C50" s="20">
        <v>4270</v>
      </c>
      <c r="D50" s="6" t="s">
        <v>62</v>
      </c>
      <c r="E50" s="80">
        <v>296446</v>
      </c>
      <c r="F50" s="118">
        <v>267021.74</v>
      </c>
      <c r="G50" s="122">
        <f t="shared" si="0"/>
        <v>90.07432719618413</v>
      </c>
    </row>
    <row r="51" spans="1:7" ht="13.5" customHeight="1">
      <c r="A51" s="8"/>
      <c r="B51" s="8"/>
      <c r="C51" s="20">
        <v>4300</v>
      </c>
      <c r="D51" s="6" t="s">
        <v>118</v>
      </c>
      <c r="E51" s="80">
        <v>278831</v>
      </c>
      <c r="F51" s="118">
        <v>265448</v>
      </c>
      <c r="G51" s="122">
        <f t="shared" si="0"/>
        <v>95.20031847247975</v>
      </c>
    </row>
    <row r="52" spans="1:7" ht="12" customHeight="1">
      <c r="A52" s="8"/>
      <c r="B52" s="8"/>
      <c r="C52" s="20">
        <v>4350</v>
      </c>
      <c r="D52" s="6" t="s">
        <v>155</v>
      </c>
      <c r="E52" s="80">
        <v>10000</v>
      </c>
      <c r="F52" s="118">
        <v>4741.8</v>
      </c>
      <c r="G52" s="122">
        <f t="shared" si="0"/>
        <v>47.418000000000006</v>
      </c>
    </row>
    <row r="53" spans="1:7" ht="20.25" customHeight="1">
      <c r="A53" s="8"/>
      <c r="B53" s="8"/>
      <c r="C53" s="20">
        <v>4370</v>
      </c>
      <c r="D53" s="6" t="s">
        <v>181</v>
      </c>
      <c r="E53" s="80">
        <v>14000</v>
      </c>
      <c r="F53" s="118">
        <v>4867.27</v>
      </c>
      <c r="G53" s="122">
        <f t="shared" si="0"/>
        <v>34.766214285714284</v>
      </c>
    </row>
    <row r="54" spans="1:7" ht="22.5" customHeight="1">
      <c r="A54" s="8"/>
      <c r="B54" s="8"/>
      <c r="C54" s="20">
        <v>4400</v>
      </c>
      <c r="D54" s="5" t="s">
        <v>180</v>
      </c>
      <c r="E54" s="80">
        <v>91026</v>
      </c>
      <c r="F54" s="118">
        <v>68397.15</v>
      </c>
      <c r="G54" s="122">
        <f t="shared" si="0"/>
        <v>75.14023465822952</v>
      </c>
    </row>
    <row r="55" spans="1:7" ht="12.75" customHeight="1">
      <c r="A55" s="8"/>
      <c r="B55" s="8"/>
      <c r="C55" s="9">
        <v>4430</v>
      </c>
      <c r="D55" s="5" t="s">
        <v>142</v>
      </c>
      <c r="E55" s="88">
        <v>54290</v>
      </c>
      <c r="F55" s="118">
        <v>27241.48</v>
      </c>
      <c r="G55" s="122">
        <f t="shared" si="0"/>
        <v>50.17771228587217</v>
      </c>
    </row>
    <row r="56" spans="1:7" ht="12.75" customHeight="1">
      <c r="A56" s="8"/>
      <c r="B56" s="8"/>
      <c r="C56" s="9">
        <v>4590</v>
      </c>
      <c r="D56" s="5" t="s">
        <v>124</v>
      </c>
      <c r="E56" s="88">
        <v>5343071</v>
      </c>
      <c r="F56" s="118">
        <v>4387767</v>
      </c>
      <c r="G56" s="122">
        <f t="shared" si="0"/>
        <v>82.12069425991157</v>
      </c>
    </row>
    <row r="57" spans="1:7" ht="12.75" customHeight="1">
      <c r="A57" s="8"/>
      <c r="B57" s="8"/>
      <c r="C57" s="21">
        <v>6050</v>
      </c>
      <c r="D57" s="7" t="s">
        <v>73</v>
      </c>
      <c r="E57" s="82">
        <v>709240</v>
      </c>
      <c r="F57" s="144">
        <v>694373</v>
      </c>
      <c r="G57" s="127">
        <f>F57/E57*100</f>
        <v>97.9038125317241</v>
      </c>
    </row>
    <row r="58" spans="1:7" ht="12.75" customHeight="1">
      <c r="A58" s="57"/>
      <c r="B58" s="57"/>
      <c r="C58" s="57"/>
      <c r="D58" s="58"/>
      <c r="E58" s="96"/>
      <c r="F58" s="180"/>
      <c r="G58" s="146"/>
    </row>
    <row r="59" spans="1:7" ht="11.25" customHeight="1">
      <c r="A59" s="44"/>
      <c r="B59" s="44"/>
      <c r="C59" s="44"/>
      <c r="D59" s="45"/>
      <c r="E59" s="97"/>
      <c r="F59" s="105"/>
      <c r="G59" s="106"/>
    </row>
    <row r="60" spans="1:7" ht="10.5" customHeight="1">
      <c r="A60" s="108">
        <v>1</v>
      </c>
      <c r="B60" s="108">
        <v>2</v>
      </c>
      <c r="C60" s="108">
        <v>3</v>
      </c>
      <c r="D60" s="108">
        <v>4</v>
      </c>
      <c r="E60" s="108">
        <v>5</v>
      </c>
      <c r="F60" s="108">
        <v>6</v>
      </c>
      <c r="G60" s="108">
        <v>7</v>
      </c>
    </row>
    <row r="61" spans="1:7" s="11" customFormat="1" ht="13.5" customHeight="1">
      <c r="A61" s="53">
        <v>710</v>
      </c>
      <c r="B61" s="54"/>
      <c r="C61" s="74"/>
      <c r="D61" s="56" t="s">
        <v>45</v>
      </c>
      <c r="E61" s="85">
        <f>SUM(E62,E64,E66,E70)</f>
        <v>442767</v>
      </c>
      <c r="F61" s="85">
        <f>SUM(F62,F64,F66,F70)</f>
        <v>431281.44</v>
      </c>
      <c r="G61" s="85">
        <f t="shared" si="0"/>
        <v>97.40595843863703</v>
      </c>
    </row>
    <row r="62" spans="1:7" s="11" customFormat="1" ht="13.5" customHeight="1">
      <c r="A62" s="60"/>
      <c r="B62" s="61">
        <v>71004</v>
      </c>
      <c r="C62" s="61"/>
      <c r="D62" s="62" t="s">
        <v>40</v>
      </c>
      <c r="E62" s="90">
        <f>SUM(E63:E63)</f>
        <v>321682</v>
      </c>
      <c r="F62" s="91">
        <f>SUM(F63:F63)</f>
        <v>321681.18</v>
      </c>
      <c r="G62" s="100">
        <f t="shared" si="0"/>
        <v>99.99974508987137</v>
      </c>
    </row>
    <row r="63" spans="1:7" ht="12" customHeight="1">
      <c r="A63" s="8"/>
      <c r="B63" s="8"/>
      <c r="C63" s="9">
        <v>4300</v>
      </c>
      <c r="D63" s="5" t="s">
        <v>43</v>
      </c>
      <c r="E63" s="88">
        <v>321682</v>
      </c>
      <c r="F63" s="118">
        <v>321681.18</v>
      </c>
      <c r="G63" s="122">
        <f t="shared" si="0"/>
        <v>99.99974508987137</v>
      </c>
    </row>
    <row r="64" spans="1:7" s="10" customFormat="1" ht="11.25" customHeight="1">
      <c r="A64" s="60"/>
      <c r="B64" s="61">
        <v>71014</v>
      </c>
      <c r="C64" s="61"/>
      <c r="D64" s="62" t="s">
        <v>42</v>
      </c>
      <c r="E64" s="90">
        <f>E65</f>
        <v>81001</v>
      </c>
      <c r="F64" s="90">
        <f>F65</f>
        <v>69516.26</v>
      </c>
      <c r="G64" s="100">
        <f t="shared" si="0"/>
        <v>85.8214836853866</v>
      </c>
    </row>
    <row r="65" spans="1:7" ht="12" customHeight="1">
      <c r="A65" s="8"/>
      <c r="B65" s="8"/>
      <c r="C65" s="23">
        <v>4300</v>
      </c>
      <c r="D65" s="16" t="s">
        <v>41</v>
      </c>
      <c r="E65" s="89">
        <v>81001</v>
      </c>
      <c r="F65" s="123">
        <v>69516.26</v>
      </c>
      <c r="G65" s="124">
        <f>F65/E65*100</f>
        <v>85.8214836853866</v>
      </c>
    </row>
    <row r="66" spans="1:7" s="10" customFormat="1" ht="13.5" customHeight="1">
      <c r="A66" s="60"/>
      <c r="B66" s="61">
        <v>71035</v>
      </c>
      <c r="C66" s="61"/>
      <c r="D66" s="62" t="s">
        <v>44</v>
      </c>
      <c r="E66" s="90">
        <f>SUM(E67:E69)</f>
        <v>30084</v>
      </c>
      <c r="F66" s="91">
        <f>SUM(F67:F69)</f>
        <v>30084</v>
      </c>
      <c r="G66" s="100">
        <f t="shared" si="0"/>
        <v>100</v>
      </c>
    </row>
    <row r="67" spans="1:7" ht="44.25" customHeight="1">
      <c r="A67" s="8"/>
      <c r="B67" s="8"/>
      <c r="C67" s="113">
        <v>2720</v>
      </c>
      <c r="D67" s="107" t="s">
        <v>190</v>
      </c>
      <c r="E67" s="129">
        <v>20000</v>
      </c>
      <c r="F67" s="130">
        <v>20000</v>
      </c>
      <c r="G67" s="122">
        <f t="shared" si="0"/>
        <v>100</v>
      </c>
    </row>
    <row r="68" spans="1:7" ht="12" customHeight="1">
      <c r="A68" s="8"/>
      <c r="B68" s="8"/>
      <c r="C68" s="113">
        <v>4210</v>
      </c>
      <c r="D68" s="107" t="s">
        <v>37</v>
      </c>
      <c r="E68" s="129">
        <v>7084</v>
      </c>
      <c r="F68" s="130">
        <v>7084</v>
      </c>
      <c r="G68" s="122">
        <f>F68/E68*100</f>
        <v>100</v>
      </c>
    </row>
    <row r="69" spans="1:7" ht="12" customHeight="1">
      <c r="A69" s="8"/>
      <c r="B69" s="8"/>
      <c r="C69" s="114">
        <v>4270</v>
      </c>
      <c r="D69" s="107" t="s">
        <v>62</v>
      </c>
      <c r="E69" s="129">
        <v>3000</v>
      </c>
      <c r="F69" s="130">
        <v>3000</v>
      </c>
      <c r="G69" s="122">
        <f t="shared" si="0"/>
        <v>100</v>
      </c>
    </row>
    <row r="70" spans="1:7" ht="12" customHeight="1">
      <c r="A70" s="60"/>
      <c r="B70" s="61">
        <v>71095</v>
      </c>
      <c r="C70" s="61"/>
      <c r="D70" s="62" t="s">
        <v>6</v>
      </c>
      <c r="E70" s="90">
        <f>E71</f>
        <v>10000</v>
      </c>
      <c r="F70" s="90">
        <f>F71</f>
        <v>10000</v>
      </c>
      <c r="G70" s="100">
        <f>F70/E70*100</f>
        <v>100</v>
      </c>
    </row>
    <row r="71" spans="1:7" ht="33.75" customHeight="1">
      <c r="A71" s="8"/>
      <c r="B71" s="8"/>
      <c r="C71" s="23">
        <v>6010</v>
      </c>
      <c r="D71" s="16" t="s">
        <v>207</v>
      </c>
      <c r="E71" s="89">
        <v>10000</v>
      </c>
      <c r="F71" s="123">
        <v>10000</v>
      </c>
      <c r="G71" s="124">
        <f>F71/E71*100</f>
        <v>100</v>
      </c>
    </row>
    <row r="72" spans="1:7" ht="13.5" customHeight="1">
      <c r="A72" s="53">
        <v>720</v>
      </c>
      <c r="B72" s="54"/>
      <c r="C72" s="74"/>
      <c r="D72" s="56" t="s">
        <v>208</v>
      </c>
      <c r="E72" s="85">
        <f>E73</f>
        <v>23790</v>
      </c>
      <c r="F72" s="85">
        <f>F73</f>
        <v>23790</v>
      </c>
      <c r="G72" s="85">
        <f>F72/E72*100</f>
        <v>100</v>
      </c>
    </row>
    <row r="73" spans="1:7" ht="12.75" customHeight="1">
      <c r="A73" s="60"/>
      <c r="B73" s="61">
        <v>72095</v>
      </c>
      <c r="C73" s="61"/>
      <c r="D73" s="62" t="s">
        <v>6</v>
      </c>
      <c r="E73" s="90">
        <f>SUM(E74:E74)</f>
        <v>23790</v>
      </c>
      <c r="F73" s="91">
        <f>SUM(F74:F74)</f>
        <v>23790</v>
      </c>
      <c r="G73" s="100">
        <f>F73/E73*100</f>
        <v>100</v>
      </c>
    </row>
    <row r="74" spans="1:7" ht="12.75" customHeight="1">
      <c r="A74" s="8"/>
      <c r="B74" s="8"/>
      <c r="C74" s="9">
        <v>6050</v>
      </c>
      <c r="D74" s="5" t="s">
        <v>73</v>
      </c>
      <c r="E74" s="88">
        <v>23790</v>
      </c>
      <c r="F74" s="118">
        <v>23790</v>
      </c>
      <c r="G74" s="122">
        <f>F74/E74*100</f>
        <v>100</v>
      </c>
    </row>
    <row r="75" spans="1:7" s="11" customFormat="1" ht="13.5" customHeight="1">
      <c r="A75" s="53">
        <v>750</v>
      </c>
      <c r="B75" s="54"/>
      <c r="C75" s="74"/>
      <c r="D75" s="56" t="s">
        <v>12</v>
      </c>
      <c r="E75" s="83">
        <f>SUM(E76,E82,E89,E96,E127,E124)</f>
        <v>9153975</v>
      </c>
      <c r="F75" s="85">
        <f>SUM(F76,F82,F89,F96,F127,F124)</f>
        <v>8861686.21</v>
      </c>
      <c r="G75" s="85">
        <f t="shared" si="0"/>
        <v>96.80697412872551</v>
      </c>
    </row>
    <row r="76" spans="1:7" s="11" customFormat="1" ht="13.5" customHeight="1">
      <c r="A76" s="60"/>
      <c r="B76" s="61">
        <v>75011</v>
      </c>
      <c r="C76" s="61"/>
      <c r="D76" s="62" t="s">
        <v>11</v>
      </c>
      <c r="E76" s="90">
        <f>SUM(E77:E81)</f>
        <v>223700</v>
      </c>
      <c r="F76" s="91">
        <f>SUM(F77:F81)</f>
        <v>223700</v>
      </c>
      <c r="G76" s="100">
        <f t="shared" si="0"/>
        <v>100</v>
      </c>
    </row>
    <row r="77" spans="1:7" ht="12.75" customHeight="1">
      <c r="A77" s="8"/>
      <c r="B77" s="8"/>
      <c r="C77" s="20">
        <v>4010</v>
      </c>
      <c r="D77" s="6" t="s">
        <v>46</v>
      </c>
      <c r="E77" s="80">
        <v>172800</v>
      </c>
      <c r="F77" s="115">
        <v>172800</v>
      </c>
      <c r="G77" s="126">
        <f t="shared" si="0"/>
        <v>100</v>
      </c>
    </row>
    <row r="78" spans="1:7" ht="12" customHeight="1">
      <c r="A78" s="8"/>
      <c r="B78" s="8"/>
      <c r="C78" s="9">
        <v>4040</v>
      </c>
      <c r="D78" s="5" t="s">
        <v>47</v>
      </c>
      <c r="E78" s="88">
        <v>12900</v>
      </c>
      <c r="F78" s="131">
        <v>12900</v>
      </c>
      <c r="G78" s="122">
        <f t="shared" si="0"/>
        <v>100</v>
      </c>
    </row>
    <row r="79" spans="1:7" ht="12.75" customHeight="1">
      <c r="A79" s="8"/>
      <c r="B79" s="8"/>
      <c r="C79" s="9">
        <v>4110</v>
      </c>
      <c r="D79" s="5" t="s">
        <v>48</v>
      </c>
      <c r="E79" s="88">
        <v>29400</v>
      </c>
      <c r="F79" s="131">
        <v>29400</v>
      </c>
      <c r="G79" s="122">
        <f t="shared" si="0"/>
        <v>100</v>
      </c>
    </row>
    <row r="80" spans="1:7" ht="12" customHeight="1">
      <c r="A80" s="8"/>
      <c r="B80" s="8"/>
      <c r="C80" s="9">
        <v>4120</v>
      </c>
      <c r="D80" s="5" t="s">
        <v>36</v>
      </c>
      <c r="E80" s="88">
        <v>4200</v>
      </c>
      <c r="F80" s="131">
        <v>4200</v>
      </c>
      <c r="G80" s="122">
        <f t="shared" si="0"/>
        <v>100</v>
      </c>
    </row>
    <row r="81" spans="1:7" ht="12" customHeight="1">
      <c r="A81" s="8"/>
      <c r="B81" s="8"/>
      <c r="C81" s="21">
        <v>4440</v>
      </c>
      <c r="D81" s="7" t="s">
        <v>72</v>
      </c>
      <c r="E81" s="82">
        <v>4400</v>
      </c>
      <c r="F81" s="132">
        <v>4400</v>
      </c>
      <c r="G81" s="124">
        <f t="shared" si="0"/>
        <v>100</v>
      </c>
    </row>
    <row r="82" spans="1:7" s="10" customFormat="1" ht="15" customHeight="1">
      <c r="A82" s="60"/>
      <c r="B82" s="61">
        <v>75020</v>
      </c>
      <c r="C82" s="61"/>
      <c r="D82" s="62" t="s">
        <v>49</v>
      </c>
      <c r="E82" s="93">
        <f>SUM(E83:E88)</f>
        <v>315300</v>
      </c>
      <c r="F82" s="100">
        <f>SUM(F83:F88)</f>
        <v>315300</v>
      </c>
      <c r="G82" s="100">
        <f t="shared" si="0"/>
        <v>100</v>
      </c>
    </row>
    <row r="83" spans="1:7" ht="31.5" customHeight="1">
      <c r="A83" s="8"/>
      <c r="B83" s="8"/>
      <c r="C83" s="20">
        <v>2710</v>
      </c>
      <c r="D83" s="6" t="s">
        <v>151</v>
      </c>
      <c r="E83" s="80">
        <v>175000</v>
      </c>
      <c r="F83" s="125">
        <v>175000</v>
      </c>
      <c r="G83" s="126">
        <f t="shared" si="0"/>
        <v>100</v>
      </c>
    </row>
    <row r="84" spans="1:7" ht="11.25" customHeight="1">
      <c r="A84" s="8"/>
      <c r="B84" s="8"/>
      <c r="C84" s="20">
        <v>4010</v>
      </c>
      <c r="D84" s="5" t="s">
        <v>46</v>
      </c>
      <c r="E84" s="88">
        <v>108000</v>
      </c>
      <c r="F84" s="131">
        <v>108000</v>
      </c>
      <c r="G84" s="122">
        <f t="shared" si="0"/>
        <v>100</v>
      </c>
    </row>
    <row r="85" spans="1:7" ht="11.25" customHeight="1">
      <c r="A85" s="8"/>
      <c r="B85" s="8"/>
      <c r="C85" s="20">
        <v>4040</v>
      </c>
      <c r="D85" s="5" t="s">
        <v>47</v>
      </c>
      <c r="E85" s="88">
        <v>8100</v>
      </c>
      <c r="F85" s="131">
        <v>8100</v>
      </c>
      <c r="G85" s="122">
        <f t="shared" si="0"/>
        <v>100</v>
      </c>
    </row>
    <row r="86" spans="1:7" ht="12.75">
      <c r="A86" s="8"/>
      <c r="B86" s="8"/>
      <c r="C86" s="20">
        <v>4110</v>
      </c>
      <c r="D86" s="5" t="s">
        <v>48</v>
      </c>
      <c r="E86" s="88">
        <v>18300</v>
      </c>
      <c r="F86" s="131">
        <v>18300</v>
      </c>
      <c r="G86" s="122">
        <f t="shared" si="0"/>
        <v>100</v>
      </c>
    </row>
    <row r="87" spans="1:7" ht="12" customHeight="1">
      <c r="A87" s="8"/>
      <c r="B87" s="8"/>
      <c r="C87" s="20">
        <v>4120</v>
      </c>
      <c r="D87" s="5" t="s">
        <v>36</v>
      </c>
      <c r="E87" s="88">
        <v>2600</v>
      </c>
      <c r="F87" s="131">
        <v>2600</v>
      </c>
      <c r="G87" s="122">
        <f t="shared" si="0"/>
        <v>100</v>
      </c>
    </row>
    <row r="88" spans="1:7" ht="11.25" customHeight="1">
      <c r="A88" s="8"/>
      <c r="B88" s="8"/>
      <c r="C88" s="21">
        <v>4440</v>
      </c>
      <c r="D88" s="7" t="s">
        <v>72</v>
      </c>
      <c r="E88" s="82">
        <v>3300</v>
      </c>
      <c r="F88" s="132">
        <v>3300</v>
      </c>
      <c r="G88" s="124">
        <f t="shared" si="0"/>
        <v>100</v>
      </c>
    </row>
    <row r="89" spans="1:7" s="10" customFormat="1" ht="14.25" customHeight="1">
      <c r="A89" s="60"/>
      <c r="B89" s="61">
        <v>75022</v>
      </c>
      <c r="C89" s="61"/>
      <c r="D89" s="62" t="s">
        <v>50</v>
      </c>
      <c r="E89" s="90">
        <f>SUM(E90:E95)</f>
        <v>425000</v>
      </c>
      <c r="F89" s="91">
        <f>SUM(F90:F95)</f>
        <v>394632.24000000005</v>
      </c>
      <c r="G89" s="100">
        <f t="shared" si="0"/>
        <v>92.85464470588236</v>
      </c>
    </row>
    <row r="90" spans="1:7" ht="12" customHeight="1">
      <c r="A90" s="8"/>
      <c r="B90" s="8"/>
      <c r="C90" s="20">
        <v>3030</v>
      </c>
      <c r="D90" s="6" t="s">
        <v>52</v>
      </c>
      <c r="E90" s="80">
        <v>329000</v>
      </c>
      <c r="F90" s="115">
        <v>324555.2</v>
      </c>
      <c r="G90" s="126">
        <f aca="true" t="shared" si="1" ref="G90:G183">F90/E90*100</f>
        <v>98.64899696048633</v>
      </c>
    </row>
    <row r="91" spans="1:7" ht="12.75">
      <c r="A91" s="8"/>
      <c r="B91" s="8"/>
      <c r="C91" s="9">
        <v>4210</v>
      </c>
      <c r="D91" s="5" t="s">
        <v>53</v>
      </c>
      <c r="E91" s="88">
        <v>40000</v>
      </c>
      <c r="F91" s="131">
        <v>29173.56</v>
      </c>
      <c r="G91" s="122">
        <f t="shared" si="1"/>
        <v>72.93390000000001</v>
      </c>
    </row>
    <row r="92" spans="1:7" ht="12.75">
      <c r="A92" s="8"/>
      <c r="B92" s="8"/>
      <c r="C92" s="9">
        <v>4300</v>
      </c>
      <c r="D92" s="5" t="s">
        <v>43</v>
      </c>
      <c r="E92" s="88">
        <v>30000</v>
      </c>
      <c r="F92" s="131">
        <v>28593.7</v>
      </c>
      <c r="G92" s="122">
        <f t="shared" si="1"/>
        <v>95.31233333333333</v>
      </c>
    </row>
    <row r="93" spans="1:7" ht="22.5">
      <c r="A93" s="8"/>
      <c r="B93" s="8"/>
      <c r="C93" s="21">
        <v>4360</v>
      </c>
      <c r="D93" s="7" t="s">
        <v>184</v>
      </c>
      <c r="E93" s="88">
        <v>6000</v>
      </c>
      <c r="F93" s="131">
        <v>2562</v>
      </c>
      <c r="G93" s="122">
        <f t="shared" si="1"/>
        <v>42.699999999999996</v>
      </c>
    </row>
    <row r="94" spans="1:7" ht="22.5">
      <c r="A94" s="8"/>
      <c r="B94" s="8"/>
      <c r="C94" s="21">
        <v>4370</v>
      </c>
      <c r="D94" s="7" t="s">
        <v>181</v>
      </c>
      <c r="E94" s="88">
        <v>10000</v>
      </c>
      <c r="F94" s="131">
        <v>1893.78</v>
      </c>
      <c r="G94" s="122">
        <f t="shared" si="1"/>
        <v>18.9378</v>
      </c>
    </row>
    <row r="95" spans="1:7" ht="22.5">
      <c r="A95" s="8"/>
      <c r="B95" s="8"/>
      <c r="C95" s="23">
        <v>4700</v>
      </c>
      <c r="D95" s="16" t="s">
        <v>183</v>
      </c>
      <c r="E95" s="88">
        <v>10000</v>
      </c>
      <c r="F95" s="131">
        <v>7854</v>
      </c>
      <c r="G95" s="122">
        <f t="shared" si="1"/>
        <v>78.53999999999999</v>
      </c>
    </row>
    <row r="96" spans="1:7" s="10" customFormat="1" ht="14.25" customHeight="1">
      <c r="A96" s="60"/>
      <c r="B96" s="61">
        <v>75023</v>
      </c>
      <c r="C96" s="61"/>
      <c r="D96" s="62" t="s">
        <v>51</v>
      </c>
      <c r="E96" s="90">
        <f>SUM(E97:E111,E114:E123)</f>
        <v>7490592</v>
      </c>
      <c r="F96" s="91">
        <f>SUM(F97:F111,F114:F123)</f>
        <v>7244001.9799999995</v>
      </c>
      <c r="G96" s="100">
        <f t="shared" si="1"/>
        <v>96.7080035863654</v>
      </c>
    </row>
    <row r="97" spans="1:7" ht="12.75">
      <c r="A97" s="8"/>
      <c r="B97" s="8"/>
      <c r="C97" s="20">
        <v>3020</v>
      </c>
      <c r="D97" s="6" t="s">
        <v>140</v>
      </c>
      <c r="E97" s="80">
        <v>15000</v>
      </c>
      <c r="F97" s="115">
        <v>10593.11</v>
      </c>
      <c r="G97" s="126">
        <f t="shared" si="1"/>
        <v>70.62073333333333</v>
      </c>
    </row>
    <row r="98" spans="1:7" ht="12.75">
      <c r="A98" s="8"/>
      <c r="B98" s="8"/>
      <c r="C98" s="9">
        <v>4010</v>
      </c>
      <c r="D98" s="5" t="s">
        <v>46</v>
      </c>
      <c r="E98" s="88">
        <v>4427034</v>
      </c>
      <c r="F98" s="131">
        <v>4393719.71</v>
      </c>
      <c r="G98" s="122">
        <f t="shared" si="1"/>
        <v>99.24748059310139</v>
      </c>
    </row>
    <row r="99" spans="1:7" ht="12.75">
      <c r="A99" s="8"/>
      <c r="B99" s="8"/>
      <c r="C99" s="9">
        <v>4040</v>
      </c>
      <c r="D99" s="5" t="s">
        <v>47</v>
      </c>
      <c r="E99" s="88">
        <v>283637</v>
      </c>
      <c r="F99" s="131">
        <v>283636.92</v>
      </c>
      <c r="G99" s="122">
        <f t="shared" si="1"/>
        <v>99.99997179493508</v>
      </c>
    </row>
    <row r="100" spans="1:7" ht="12.75">
      <c r="A100" s="8"/>
      <c r="B100" s="8"/>
      <c r="C100" s="9">
        <v>4110</v>
      </c>
      <c r="D100" s="5" t="s">
        <v>48</v>
      </c>
      <c r="E100" s="88">
        <v>700500</v>
      </c>
      <c r="F100" s="131">
        <v>651738.37</v>
      </c>
      <c r="G100" s="122">
        <f t="shared" si="1"/>
        <v>93.03902498215561</v>
      </c>
    </row>
    <row r="101" spans="1:7" ht="12.75">
      <c r="A101" s="8"/>
      <c r="B101" s="8"/>
      <c r="C101" s="9">
        <v>4120</v>
      </c>
      <c r="D101" s="5" t="s">
        <v>36</v>
      </c>
      <c r="E101" s="88">
        <v>114300</v>
      </c>
      <c r="F101" s="131">
        <v>107524.23</v>
      </c>
      <c r="G101" s="122">
        <f t="shared" si="1"/>
        <v>94.07194225721784</v>
      </c>
    </row>
    <row r="102" spans="1:7" ht="12.75">
      <c r="A102" s="8"/>
      <c r="B102" s="8"/>
      <c r="C102" s="9">
        <v>4140</v>
      </c>
      <c r="D102" s="5" t="s">
        <v>55</v>
      </c>
      <c r="E102" s="88">
        <v>35000</v>
      </c>
      <c r="F102" s="131">
        <v>31065</v>
      </c>
      <c r="G102" s="122">
        <f t="shared" si="1"/>
        <v>88.75714285714285</v>
      </c>
    </row>
    <row r="103" spans="1:7" ht="12.75">
      <c r="A103" s="8"/>
      <c r="B103" s="8"/>
      <c r="C103" s="9">
        <v>4170</v>
      </c>
      <c r="D103" s="6" t="s">
        <v>138</v>
      </c>
      <c r="E103" s="88">
        <v>157163</v>
      </c>
      <c r="F103" s="131">
        <v>150043</v>
      </c>
      <c r="G103" s="122">
        <f t="shared" si="1"/>
        <v>95.46967161482029</v>
      </c>
    </row>
    <row r="104" spans="1:7" ht="12.75">
      <c r="A104" s="8"/>
      <c r="B104" s="8"/>
      <c r="C104" s="9">
        <v>4210</v>
      </c>
      <c r="D104" s="5" t="s">
        <v>37</v>
      </c>
      <c r="E104" s="88">
        <v>367374</v>
      </c>
      <c r="F104" s="131">
        <v>339935.46</v>
      </c>
      <c r="G104" s="122">
        <f t="shared" si="1"/>
        <v>92.53116987048622</v>
      </c>
    </row>
    <row r="105" spans="1:7" ht="12.75">
      <c r="A105" s="8"/>
      <c r="B105" s="8"/>
      <c r="C105" s="9">
        <v>4260</v>
      </c>
      <c r="D105" s="5" t="s">
        <v>38</v>
      </c>
      <c r="E105" s="88">
        <v>120000</v>
      </c>
      <c r="F105" s="131">
        <v>115131.58</v>
      </c>
      <c r="G105" s="122">
        <f t="shared" si="1"/>
        <v>95.94298333333333</v>
      </c>
    </row>
    <row r="106" spans="1:7" ht="12.75" customHeight="1">
      <c r="A106" s="8"/>
      <c r="B106" s="8"/>
      <c r="C106" s="9">
        <v>4270</v>
      </c>
      <c r="D106" s="5" t="s">
        <v>143</v>
      </c>
      <c r="E106" s="88">
        <v>89630</v>
      </c>
      <c r="F106" s="131">
        <v>70657.15</v>
      </c>
      <c r="G106" s="122">
        <f t="shared" si="1"/>
        <v>78.83203168581947</v>
      </c>
    </row>
    <row r="107" spans="1:7" ht="12.75">
      <c r="A107" s="8"/>
      <c r="B107" s="8"/>
      <c r="C107" s="9">
        <v>4280</v>
      </c>
      <c r="D107" s="5" t="s">
        <v>56</v>
      </c>
      <c r="E107" s="88">
        <v>5000</v>
      </c>
      <c r="F107" s="131">
        <v>1810</v>
      </c>
      <c r="G107" s="122">
        <f t="shared" si="1"/>
        <v>36.199999999999996</v>
      </c>
    </row>
    <row r="108" spans="1:7" ht="12.75" customHeight="1">
      <c r="A108" s="8"/>
      <c r="B108" s="8"/>
      <c r="C108" s="9">
        <v>4300</v>
      </c>
      <c r="D108" s="5" t="s">
        <v>43</v>
      </c>
      <c r="E108" s="88">
        <v>600000</v>
      </c>
      <c r="F108" s="131">
        <v>599649.71</v>
      </c>
      <c r="G108" s="122">
        <f t="shared" si="1"/>
        <v>99.94161833333332</v>
      </c>
    </row>
    <row r="109" spans="1:7" ht="12.75">
      <c r="A109" s="8"/>
      <c r="B109" s="8"/>
      <c r="C109" s="9">
        <v>4350</v>
      </c>
      <c r="D109" s="6" t="s">
        <v>155</v>
      </c>
      <c r="E109" s="88">
        <v>60000</v>
      </c>
      <c r="F109" s="131">
        <v>58162.28</v>
      </c>
      <c r="G109" s="122">
        <f t="shared" si="1"/>
        <v>96.93713333333334</v>
      </c>
    </row>
    <row r="110" spans="1:7" ht="22.5">
      <c r="A110" s="8"/>
      <c r="B110" s="8"/>
      <c r="C110" s="21">
        <v>4360</v>
      </c>
      <c r="D110" s="7" t="s">
        <v>184</v>
      </c>
      <c r="E110" s="88">
        <v>30000</v>
      </c>
      <c r="F110" s="131">
        <v>19610.27</v>
      </c>
      <c r="G110" s="122">
        <f t="shared" si="1"/>
        <v>65.36756666666666</v>
      </c>
    </row>
    <row r="111" spans="1:7" ht="22.5">
      <c r="A111" s="8"/>
      <c r="B111" s="8"/>
      <c r="C111" s="21">
        <v>4370</v>
      </c>
      <c r="D111" s="7" t="s">
        <v>181</v>
      </c>
      <c r="E111" s="82">
        <v>70000</v>
      </c>
      <c r="F111" s="132">
        <v>44679</v>
      </c>
      <c r="G111" s="127">
        <f t="shared" si="1"/>
        <v>63.82714285714286</v>
      </c>
    </row>
    <row r="112" spans="1:7" ht="12.75">
      <c r="A112" s="57"/>
      <c r="B112" s="57"/>
      <c r="C112" s="57"/>
      <c r="D112" s="58"/>
      <c r="E112" s="96"/>
      <c r="F112" s="145"/>
      <c r="G112" s="146"/>
    </row>
    <row r="113" spans="1:7" ht="12.75">
      <c r="A113" s="108">
        <v>1</v>
      </c>
      <c r="B113" s="108">
        <v>2</v>
      </c>
      <c r="C113" s="108">
        <v>3</v>
      </c>
      <c r="D113" s="108">
        <v>4</v>
      </c>
      <c r="E113" s="108">
        <v>5</v>
      </c>
      <c r="F113" s="108">
        <v>6</v>
      </c>
      <c r="G113" s="108">
        <v>7</v>
      </c>
    </row>
    <row r="114" spans="1:7" ht="12.75">
      <c r="A114" s="8"/>
      <c r="B114" s="8"/>
      <c r="C114" s="20">
        <v>4410</v>
      </c>
      <c r="D114" s="6" t="s">
        <v>78</v>
      </c>
      <c r="E114" s="80">
        <v>81000</v>
      </c>
      <c r="F114" s="115">
        <v>74506.02</v>
      </c>
      <c r="G114" s="126">
        <f t="shared" si="1"/>
        <v>91.98274074074074</v>
      </c>
    </row>
    <row r="115" spans="1:7" ht="12.75">
      <c r="A115" s="8"/>
      <c r="B115" s="8"/>
      <c r="C115" s="9">
        <v>4420</v>
      </c>
      <c r="D115" s="5" t="s">
        <v>182</v>
      </c>
      <c r="E115" s="88">
        <v>2980</v>
      </c>
      <c r="F115" s="131">
        <v>2823.85</v>
      </c>
      <c r="G115" s="122">
        <f t="shared" si="1"/>
        <v>94.76006711409396</v>
      </c>
    </row>
    <row r="116" spans="1:7" ht="12.75">
      <c r="A116" s="8"/>
      <c r="B116" s="8"/>
      <c r="C116" s="9">
        <v>4430</v>
      </c>
      <c r="D116" s="5" t="s">
        <v>142</v>
      </c>
      <c r="E116" s="88">
        <v>30020</v>
      </c>
      <c r="F116" s="131">
        <v>30019.7</v>
      </c>
      <c r="G116" s="122">
        <f t="shared" si="1"/>
        <v>99.99900066622253</v>
      </c>
    </row>
    <row r="117" spans="1:7" ht="12.75">
      <c r="A117" s="8"/>
      <c r="B117" s="8"/>
      <c r="C117" s="9">
        <v>4440</v>
      </c>
      <c r="D117" s="5" t="s">
        <v>72</v>
      </c>
      <c r="E117" s="88">
        <v>74384</v>
      </c>
      <c r="F117" s="131">
        <v>74383.25</v>
      </c>
      <c r="G117" s="122">
        <f t="shared" si="1"/>
        <v>99.99899171864918</v>
      </c>
    </row>
    <row r="118" spans="1:7" ht="12.75">
      <c r="A118" s="8"/>
      <c r="B118" s="8"/>
      <c r="C118" s="21">
        <v>4610</v>
      </c>
      <c r="D118" s="7" t="s">
        <v>162</v>
      </c>
      <c r="E118" s="88">
        <v>10000</v>
      </c>
      <c r="F118" s="131">
        <v>3472.39</v>
      </c>
      <c r="G118" s="122">
        <f t="shared" si="1"/>
        <v>34.72389999999999</v>
      </c>
    </row>
    <row r="119" spans="1:7" ht="22.5">
      <c r="A119" s="8"/>
      <c r="B119" s="8"/>
      <c r="C119" s="9">
        <v>4700</v>
      </c>
      <c r="D119" s="5" t="s">
        <v>183</v>
      </c>
      <c r="E119" s="88">
        <v>45000</v>
      </c>
      <c r="F119" s="131">
        <v>42684.43</v>
      </c>
      <c r="G119" s="124">
        <f t="shared" si="1"/>
        <v>94.85428888888889</v>
      </c>
    </row>
    <row r="120" spans="1:7" ht="22.5">
      <c r="A120" s="8"/>
      <c r="B120" s="8"/>
      <c r="C120" s="9">
        <v>4740</v>
      </c>
      <c r="D120" s="5" t="s">
        <v>185</v>
      </c>
      <c r="E120" s="88">
        <v>45000</v>
      </c>
      <c r="F120" s="131">
        <v>27220.54</v>
      </c>
      <c r="G120" s="126">
        <f t="shared" si="1"/>
        <v>60.49008888888889</v>
      </c>
    </row>
    <row r="121" spans="1:7" ht="12" customHeight="1">
      <c r="A121" s="8"/>
      <c r="B121" s="8"/>
      <c r="C121" s="21">
        <v>4750</v>
      </c>
      <c r="D121" s="7" t="s">
        <v>186</v>
      </c>
      <c r="E121" s="88">
        <v>50000</v>
      </c>
      <c r="F121" s="131">
        <v>33366.55</v>
      </c>
      <c r="G121" s="122">
        <f t="shared" si="1"/>
        <v>66.73310000000001</v>
      </c>
    </row>
    <row r="122" spans="1:7" ht="12.75">
      <c r="A122" s="8"/>
      <c r="B122" s="8"/>
      <c r="C122" s="21">
        <v>6050</v>
      </c>
      <c r="D122" s="7" t="s">
        <v>73</v>
      </c>
      <c r="E122" s="88">
        <v>18438</v>
      </c>
      <c r="F122" s="131">
        <v>18437.86</v>
      </c>
      <c r="G122" s="122">
        <f t="shared" si="1"/>
        <v>99.99924069855733</v>
      </c>
    </row>
    <row r="123" spans="1:7" ht="12.75">
      <c r="A123" s="22"/>
      <c r="B123" s="22"/>
      <c r="C123" s="23">
        <v>6060</v>
      </c>
      <c r="D123" s="16" t="s">
        <v>141</v>
      </c>
      <c r="E123" s="89">
        <v>59132</v>
      </c>
      <c r="F123" s="133">
        <v>59131.6</v>
      </c>
      <c r="G123" s="124">
        <f t="shared" si="1"/>
        <v>99.99932354731786</v>
      </c>
    </row>
    <row r="124" spans="1:7" ht="15.75" customHeight="1">
      <c r="A124" s="60"/>
      <c r="B124" s="61">
        <v>75075</v>
      </c>
      <c r="C124" s="61"/>
      <c r="D124" s="62" t="s">
        <v>144</v>
      </c>
      <c r="E124" s="90">
        <f>E125+E126</f>
        <v>691106</v>
      </c>
      <c r="F124" s="91">
        <f>F125+F126</f>
        <v>675775.8799999999</v>
      </c>
      <c r="G124" s="100">
        <f t="shared" si="1"/>
        <v>97.78179902938187</v>
      </c>
    </row>
    <row r="125" spans="1:7" ht="12.75">
      <c r="A125" s="8"/>
      <c r="B125" s="8"/>
      <c r="C125" s="20">
        <v>4210</v>
      </c>
      <c r="D125" s="6" t="s">
        <v>37</v>
      </c>
      <c r="E125" s="80">
        <v>68106</v>
      </c>
      <c r="F125" s="115">
        <v>55999.69</v>
      </c>
      <c r="G125" s="126">
        <f t="shared" si="1"/>
        <v>82.22431210172378</v>
      </c>
    </row>
    <row r="126" spans="1:7" ht="12.75">
      <c r="A126" s="8"/>
      <c r="B126" s="8"/>
      <c r="C126" s="64">
        <v>4300</v>
      </c>
      <c r="D126" s="7" t="s">
        <v>43</v>
      </c>
      <c r="E126" s="82">
        <v>623000</v>
      </c>
      <c r="F126" s="134">
        <v>619776.19</v>
      </c>
      <c r="G126" s="124">
        <f t="shared" si="1"/>
        <v>99.48253451043337</v>
      </c>
    </row>
    <row r="127" spans="1:7" ht="15.75" customHeight="1">
      <c r="A127" s="60"/>
      <c r="B127" s="61">
        <v>75095</v>
      </c>
      <c r="C127" s="61"/>
      <c r="D127" s="62" t="s">
        <v>6</v>
      </c>
      <c r="E127" s="90">
        <f>E128</f>
        <v>8277</v>
      </c>
      <c r="F127" s="91">
        <f>F128</f>
        <v>8276.11</v>
      </c>
      <c r="G127" s="100">
        <f t="shared" si="1"/>
        <v>99.98924731182797</v>
      </c>
    </row>
    <row r="128" spans="1:7" ht="12.75">
      <c r="A128" s="23"/>
      <c r="B128" s="23"/>
      <c r="C128" s="23">
        <v>4430</v>
      </c>
      <c r="D128" s="16" t="s">
        <v>59</v>
      </c>
      <c r="E128" s="89">
        <v>8277</v>
      </c>
      <c r="F128" s="133">
        <v>8276.11</v>
      </c>
      <c r="G128" s="87">
        <f t="shared" si="1"/>
        <v>99.98924731182797</v>
      </c>
    </row>
    <row r="129" spans="1:7" ht="36">
      <c r="A129" s="53">
        <v>751</v>
      </c>
      <c r="B129" s="54"/>
      <c r="C129" s="74"/>
      <c r="D129" s="56" t="s">
        <v>163</v>
      </c>
      <c r="E129" s="83">
        <f>E130+E135</f>
        <v>43788</v>
      </c>
      <c r="F129" s="83">
        <f>F130+F135</f>
        <v>41796.060000000005</v>
      </c>
      <c r="G129" s="85">
        <f t="shared" si="1"/>
        <v>95.45094546451084</v>
      </c>
    </row>
    <row r="130" spans="1:7" ht="23.25" customHeight="1">
      <c r="A130" s="60"/>
      <c r="B130" s="61">
        <v>75101</v>
      </c>
      <c r="C130" s="61"/>
      <c r="D130" s="62" t="s">
        <v>175</v>
      </c>
      <c r="E130" s="90">
        <f>SUM(E131:E134)</f>
        <v>2602</v>
      </c>
      <c r="F130" s="91">
        <f>SUM(F131:F134)</f>
        <v>2601.7200000000003</v>
      </c>
      <c r="G130" s="100">
        <f t="shared" si="1"/>
        <v>99.98923904688702</v>
      </c>
    </row>
    <row r="131" spans="1:7" ht="12.75" customHeight="1">
      <c r="A131" s="8"/>
      <c r="B131" s="8"/>
      <c r="C131" s="9">
        <v>4110</v>
      </c>
      <c r="D131" s="5" t="s">
        <v>48</v>
      </c>
      <c r="E131" s="80">
        <v>147</v>
      </c>
      <c r="F131" s="115">
        <v>147</v>
      </c>
      <c r="G131" s="126">
        <f t="shared" si="1"/>
        <v>100</v>
      </c>
    </row>
    <row r="132" spans="1:7" ht="12.75" customHeight="1">
      <c r="A132" s="8"/>
      <c r="B132" s="8"/>
      <c r="C132" s="9">
        <v>4120</v>
      </c>
      <c r="D132" s="5" t="s">
        <v>36</v>
      </c>
      <c r="E132" s="88">
        <v>24</v>
      </c>
      <c r="F132" s="131">
        <v>23.72</v>
      </c>
      <c r="G132" s="122">
        <f t="shared" si="1"/>
        <v>98.83333333333333</v>
      </c>
    </row>
    <row r="133" spans="1:7" ht="12.75" customHeight="1">
      <c r="A133" s="8"/>
      <c r="B133" s="8"/>
      <c r="C133" s="9">
        <v>4170</v>
      </c>
      <c r="D133" s="6" t="s">
        <v>138</v>
      </c>
      <c r="E133" s="88">
        <v>968</v>
      </c>
      <c r="F133" s="131">
        <v>968</v>
      </c>
      <c r="G133" s="122">
        <f t="shared" si="1"/>
        <v>100</v>
      </c>
    </row>
    <row r="134" spans="1:7" ht="12.75" customHeight="1">
      <c r="A134" s="8"/>
      <c r="B134" s="8"/>
      <c r="C134" s="9">
        <v>4210</v>
      </c>
      <c r="D134" s="5" t="s">
        <v>37</v>
      </c>
      <c r="E134" s="88">
        <v>1463</v>
      </c>
      <c r="F134" s="131">
        <v>1463</v>
      </c>
      <c r="G134" s="122">
        <f t="shared" si="1"/>
        <v>100</v>
      </c>
    </row>
    <row r="135" spans="1:7" ht="12.75" customHeight="1">
      <c r="A135" s="60"/>
      <c r="B135" s="61">
        <v>75113</v>
      </c>
      <c r="C135" s="61"/>
      <c r="D135" s="62" t="s">
        <v>210</v>
      </c>
      <c r="E135" s="90">
        <f>SUM(E136:E141)</f>
        <v>41186</v>
      </c>
      <c r="F135" s="91">
        <f>SUM(F136:F141)</f>
        <v>39194.340000000004</v>
      </c>
      <c r="G135" s="100">
        <f aca="true" t="shared" si="2" ref="G135:G141">F135/E135*100</f>
        <v>95.16423056378382</v>
      </c>
    </row>
    <row r="136" spans="1:7" ht="12.75" customHeight="1">
      <c r="A136" s="8"/>
      <c r="B136" s="8"/>
      <c r="C136" s="20">
        <v>3030</v>
      </c>
      <c r="D136" s="6" t="s">
        <v>52</v>
      </c>
      <c r="E136" s="80">
        <v>9900</v>
      </c>
      <c r="F136" s="115">
        <v>9765</v>
      </c>
      <c r="G136" s="126">
        <f t="shared" si="2"/>
        <v>98.63636363636363</v>
      </c>
    </row>
    <row r="137" spans="1:7" ht="12.75" customHeight="1">
      <c r="A137" s="8"/>
      <c r="B137" s="8"/>
      <c r="C137" s="9">
        <v>4110</v>
      </c>
      <c r="D137" s="5" t="s">
        <v>48</v>
      </c>
      <c r="E137" s="80">
        <v>3426</v>
      </c>
      <c r="F137" s="115">
        <v>2096.27</v>
      </c>
      <c r="G137" s="126">
        <f t="shared" si="2"/>
        <v>61.187098657326324</v>
      </c>
    </row>
    <row r="138" spans="1:7" ht="12.75" customHeight="1">
      <c r="A138" s="8"/>
      <c r="B138" s="8"/>
      <c r="C138" s="9">
        <v>4120</v>
      </c>
      <c r="D138" s="5" t="s">
        <v>36</v>
      </c>
      <c r="E138" s="88">
        <v>473</v>
      </c>
      <c r="F138" s="131">
        <v>306.29</v>
      </c>
      <c r="G138" s="122">
        <f t="shared" si="2"/>
        <v>64.75475687103595</v>
      </c>
    </row>
    <row r="139" spans="1:7" ht="12.75" customHeight="1">
      <c r="A139" s="8"/>
      <c r="B139" s="8"/>
      <c r="C139" s="9">
        <v>4170</v>
      </c>
      <c r="D139" s="6" t="s">
        <v>138</v>
      </c>
      <c r="E139" s="88">
        <v>19300</v>
      </c>
      <c r="F139" s="131">
        <v>19300</v>
      </c>
      <c r="G139" s="122">
        <f t="shared" si="2"/>
        <v>100</v>
      </c>
    </row>
    <row r="140" spans="1:7" ht="12.75" customHeight="1">
      <c r="A140" s="8"/>
      <c r="B140" s="8"/>
      <c r="C140" s="9">
        <v>4210</v>
      </c>
      <c r="D140" s="5" t="s">
        <v>37</v>
      </c>
      <c r="E140" s="88">
        <v>5947</v>
      </c>
      <c r="F140" s="131">
        <v>5586.78</v>
      </c>
      <c r="G140" s="122">
        <f>F140/E140*100</f>
        <v>93.94282831679838</v>
      </c>
    </row>
    <row r="141" spans="1:7" ht="12.75" customHeight="1">
      <c r="A141" s="8"/>
      <c r="B141" s="8"/>
      <c r="C141" s="64">
        <v>4300</v>
      </c>
      <c r="D141" s="7" t="s">
        <v>43</v>
      </c>
      <c r="E141" s="88">
        <v>2140</v>
      </c>
      <c r="F141" s="131">
        <v>2140</v>
      </c>
      <c r="G141" s="122">
        <f t="shared" si="2"/>
        <v>100</v>
      </c>
    </row>
    <row r="142" spans="1:7" ht="24.75" customHeight="1">
      <c r="A142" s="53">
        <v>754</v>
      </c>
      <c r="B142" s="54"/>
      <c r="C142" s="74"/>
      <c r="D142" s="56" t="s">
        <v>14</v>
      </c>
      <c r="E142" s="83">
        <f>SUM(E145,E155,E143,E157)</f>
        <v>672829</v>
      </c>
      <c r="F142" s="83">
        <f>SUM(F145,F155,F143,F157)</f>
        <v>622438.45</v>
      </c>
      <c r="G142" s="103">
        <f t="shared" si="1"/>
        <v>92.51064534970995</v>
      </c>
    </row>
    <row r="143" spans="1:7" ht="14.25" customHeight="1">
      <c r="A143" s="40"/>
      <c r="B143" s="37">
        <v>75404</v>
      </c>
      <c r="C143" s="37"/>
      <c r="D143" s="29" t="s">
        <v>178</v>
      </c>
      <c r="E143" s="84">
        <f>E144</f>
        <v>169000</v>
      </c>
      <c r="F143" s="86">
        <f>F144</f>
        <v>169000</v>
      </c>
      <c r="G143" s="91">
        <f t="shared" si="1"/>
        <v>100</v>
      </c>
    </row>
    <row r="144" spans="1:7" ht="12" customHeight="1">
      <c r="A144" s="8"/>
      <c r="B144" s="8"/>
      <c r="C144" s="21">
        <v>3000</v>
      </c>
      <c r="D144" s="7" t="s">
        <v>145</v>
      </c>
      <c r="E144" s="82">
        <v>169000</v>
      </c>
      <c r="F144" s="132">
        <v>169000</v>
      </c>
      <c r="G144" s="119">
        <f t="shared" si="1"/>
        <v>100</v>
      </c>
    </row>
    <row r="145" spans="1:7" ht="14.25" customHeight="1">
      <c r="A145" s="60"/>
      <c r="B145" s="61">
        <v>75412</v>
      </c>
      <c r="C145" s="61"/>
      <c r="D145" s="62" t="s">
        <v>60</v>
      </c>
      <c r="E145" s="90">
        <f>SUM(E146:E149,E150:E154)</f>
        <v>477929</v>
      </c>
      <c r="F145" s="91">
        <f>SUM(F146:F149,F150:F154)</f>
        <v>430243.73</v>
      </c>
      <c r="G145" s="91">
        <f t="shared" si="1"/>
        <v>90.02252008143469</v>
      </c>
    </row>
    <row r="146" spans="1:7" ht="15" customHeight="1">
      <c r="A146" s="8"/>
      <c r="B146" s="8"/>
      <c r="C146" s="20">
        <v>3020</v>
      </c>
      <c r="D146" s="6" t="s">
        <v>126</v>
      </c>
      <c r="E146" s="80">
        <v>94000</v>
      </c>
      <c r="F146" s="115">
        <v>93156</v>
      </c>
      <c r="G146" s="126">
        <f t="shared" si="1"/>
        <v>99.10212765957446</v>
      </c>
    </row>
    <row r="147" spans="1:7" ht="15" customHeight="1">
      <c r="A147" s="8"/>
      <c r="B147" s="8"/>
      <c r="C147" s="9">
        <v>4210</v>
      </c>
      <c r="D147" s="5" t="s">
        <v>37</v>
      </c>
      <c r="E147" s="88">
        <v>130000</v>
      </c>
      <c r="F147" s="131">
        <v>114563.37</v>
      </c>
      <c r="G147" s="122">
        <f t="shared" si="1"/>
        <v>88.12566923076923</v>
      </c>
    </row>
    <row r="148" spans="1:7" ht="12.75">
      <c r="A148" s="8"/>
      <c r="B148" s="8"/>
      <c r="C148" s="9">
        <v>4260</v>
      </c>
      <c r="D148" s="5" t="s">
        <v>61</v>
      </c>
      <c r="E148" s="88">
        <v>20000</v>
      </c>
      <c r="F148" s="131">
        <v>19848.36</v>
      </c>
      <c r="G148" s="122">
        <f t="shared" si="1"/>
        <v>99.2418</v>
      </c>
    </row>
    <row r="149" spans="1:7" ht="13.5" customHeight="1">
      <c r="A149" s="8"/>
      <c r="B149" s="8"/>
      <c r="C149" s="9">
        <v>4270</v>
      </c>
      <c r="D149" s="5" t="s">
        <v>62</v>
      </c>
      <c r="E149" s="88">
        <v>116000</v>
      </c>
      <c r="F149" s="131">
        <v>104473.79</v>
      </c>
      <c r="G149" s="122">
        <f t="shared" si="1"/>
        <v>90.06361206896551</v>
      </c>
    </row>
    <row r="150" spans="1:7" ht="13.5" customHeight="1">
      <c r="A150" s="8"/>
      <c r="B150" s="8"/>
      <c r="C150" s="9">
        <v>4280</v>
      </c>
      <c r="D150" s="5" t="s">
        <v>56</v>
      </c>
      <c r="E150" s="88">
        <v>5000</v>
      </c>
      <c r="F150" s="131">
        <v>1895.01</v>
      </c>
      <c r="G150" s="122">
        <f t="shared" si="1"/>
        <v>37.9002</v>
      </c>
    </row>
    <row r="151" spans="1:7" ht="15" customHeight="1">
      <c r="A151" s="8"/>
      <c r="B151" s="8"/>
      <c r="C151" s="9">
        <v>4300</v>
      </c>
      <c r="D151" s="5" t="s">
        <v>43</v>
      </c>
      <c r="E151" s="88">
        <v>33000</v>
      </c>
      <c r="F151" s="131">
        <v>26411.44</v>
      </c>
      <c r="G151" s="122">
        <f t="shared" si="1"/>
        <v>80.03466666666667</v>
      </c>
    </row>
    <row r="152" spans="1:7" ht="24" customHeight="1">
      <c r="A152" s="8"/>
      <c r="B152" s="8"/>
      <c r="C152" s="21">
        <v>4370</v>
      </c>
      <c r="D152" s="7" t="s">
        <v>181</v>
      </c>
      <c r="E152" s="88">
        <v>4500</v>
      </c>
      <c r="F152" s="131">
        <v>3932.76</v>
      </c>
      <c r="G152" s="122">
        <f t="shared" si="1"/>
        <v>87.39466666666668</v>
      </c>
    </row>
    <row r="153" spans="1:7" ht="15" customHeight="1">
      <c r="A153" s="8"/>
      <c r="B153" s="8"/>
      <c r="C153" s="9">
        <v>4430</v>
      </c>
      <c r="D153" s="5" t="s">
        <v>63</v>
      </c>
      <c r="E153" s="88">
        <v>40000</v>
      </c>
      <c r="F153" s="131">
        <v>30555</v>
      </c>
      <c r="G153" s="122">
        <f t="shared" si="1"/>
        <v>76.3875</v>
      </c>
    </row>
    <row r="154" spans="1:7" ht="15" customHeight="1">
      <c r="A154" s="22"/>
      <c r="B154" s="22"/>
      <c r="C154" s="23">
        <v>6060</v>
      </c>
      <c r="D154" s="16" t="s">
        <v>164</v>
      </c>
      <c r="E154" s="89">
        <v>35429</v>
      </c>
      <c r="F154" s="133">
        <v>35408</v>
      </c>
      <c r="G154" s="124">
        <f t="shared" si="1"/>
        <v>99.94072652346946</v>
      </c>
    </row>
    <row r="155" spans="1:7" s="10" customFormat="1" ht="15" customHeight="1">
      <c r="A155" s="60"/>
      <c r="B155" s="61">
        <v>75414</v>
      </c>
      <c r="C155" s="61"/>
      <c r="D155" s="62" t="s">
        <v>13</v>
      </c>
      <c r="E155" s="90">
        <f>E156</f>
        <v>400</v>
      </c>
      <c r="F155" s="90">
        <f>F156</f>
        <v>400</v>
      </c>
      <c r="G155" s="91">
        <f t="shared" si="1"/>
        <v>100</v>
      </c>
    </row>
    <row r="156" spans="1:7" ht="13.5" customHeight="1">
      <c r="A156" s="8"/>
      <c r="B156" s="8"/>
      <c r="C156" s="9">
        <v>4300</v>
      </c>
      <c r="D156" s="5" t="s">
        <v>43</v>
      </c>
      <c r="E156" s="80">
        <v>400</v>
      </c>
      <c r="F156" s="115">
        <v>400</v>
      </c>
      <c r="G156" s="126">
        <f t="shared" si="1"/>
        <v>100</v>
      </c>
    </row>
    <row r="157" spans="1:7" ht="13.5" customHeight="1">
      <c r="A157" s="60"/>
      <c r="B157" s="61">
        <v>75421</v>
      </c>
      <c r="C157" s="61"/>
      <c r="D157" s="62" t="s">
        <v>191</v>
      </c>
      <c r="E157" s="90">
        <f>SUM(E158:E159)</f>
        <v>25500</v>
      </c>
      <c r="F157" s="90">
        <f>SUM(F158:F159)</f>
        <v>22794.72</v>
      </c>
      <c r="G157" s="91">
        <f>F157/E157*100</f>
        <v>89.3910588235294</v>
      </c>
    </row>
    <row r="158" spans="1:7" ht="13.5" customHeight="1">
      <c r="A158" s="8"/>
      <c r="B158" s="8"/>
      <c r="C158" s="9">
        <v>4210</v>
      </c>
      <c r="D158" s="5" t="s">
        <v>37</v>
      </c>
      <c r="E158" s="88">
        <v>500</v>
      </c>
      <c r="F158" s="131">
        <v>175.72</v>
      </c>
      <c r="G158" s="122">
        <f>F158/E158*100</f>
        <v>35.144</v>
      </c>
    </row>
    <row r="159" spans="1:7" ht="13.5" customHeight="1">
      <c r="A159" s="22"/>
      <c r="B159" s="22"/>
      <c r="C159" s="23">
        <v>4300</v>
      </c>
      <c r="D159" s="16" t="s">
        <v>43</v>
      </c>
      <c r="E159" s="92">
        <v>25000</v>
      </c>
      <c r="F159" s="153">
        <v>22619</v>
      </c>
      <c r="G159" s="121">
        <f>F159/E159*100</f>
        <v>90.476</v>
      </c>
    </row>
    <row r="160" spans="1:7" ht="13.5" customHeight="1">
      <c r="A160" s="57"/>
      <c r="B160" s="57"/>
      <c r="C160" s="57"/>
      <c r="D160" s="58"/>
      <c r="E160" s="96"/>
      <c r="F160" s="145"/>
      <c r="G160" s="146"/>
    </row>
    <row r="161" spans="1:7" ht="13.5" customHeight="1">
      <c r="A161" s="44"/>
      <c r="B161" s="44"/>
      <c r="C161" s="44"/>
      <c r="D161" s="45"/>
      <c r="E161" s="97"/>
      <c r="F161" s="147"/>
      <c r="G161" s="148"/>
    </row>
    <row r="162" spans="1:7" ht="13.5" customHeight="1">
      <c r="A162" s="44"/>
      <c r="B162" s="44"/>
      <c r="C162" s="44"/>
      <c r="D162" s="45"/>
      <c r="E162" s="97"/>
      <c r="F162" s="147"/>
      <c r="G162" s="148"/>
    </row>
    <row r="163" spans="1:7" ht="13.5" customHeight="1">
      <c r="A163" s="44"/>
      <c r="B163" s="44"/>
      <c r="C163" s="44"/>
      <c r="D163" s="45"/>
      <c r="E163" s="97"/>
      <c r="F163" s="147"/>
      <c r="G163" s="148"/>
    </row>
    <row r="164" spans="1:7" ht="13.5" customHeight="1">
      <c r="A164" s="44"/>
      <c r="B164" s="44"/>
      <c r="C164" s="44"/>
      <c r="D164" s="45"/>
      <c r="E164" s="97"/>
      <c r="F164" s="147"/>
      <c r="G164" s="148"/>
    </row>
    <row r="165" spans="1:7" ht="13.5" customHeight="1">
      <c r="A165" s="44"/>
      <c r="B165" s="44"/>
      <c r="C165" s="44"/>
      <c r="D165" s="45"/>
      <c r="E165" s="97"/>
      <c r="F165" s="147"/>
      <c r="G165" s="148"/>
    </row>
    <row r="166" spans="1:7" ht="13.5" customHeight="1">
      <c r="A166" s="44"/>
      <c r="B166" s="44"/>
      <c r="C166" s="44"/>
      <c r="D166" s="45"/>
      <c r="E166" s="97"/>
      <c r="F166" s="147"/>
      <c r="G166" s="148"/>
    </row>
    <row r="167" spans="1:7" ht="4.5" customHeight="1">
      <c r="A167" s="44"/>
      <c r="B167" s="44"/>
      <c r="C167" s="44"/>
      <c r="D167" s="45"/>
      <c r="E167" s="97"/>
      <c r="F167" s="147"/>
      <c r="G167" s="148"/>
    </row>
    <row r="168" spans="1:7" ht="13.5" customHeight="1">
      <c r="A168" s="108">
        <v>1</v>
      </c>
      <c r="B168" s="108">
        <v>2</v>
      </c>
      <c r="C168" s="108">
        <v>3</v>
      </c>
      <c r="D168" s="108">
        <v>4</v>
      </c>
      <c r="E168" s="108">
        <v>5</v>
      </c>
      <c r="F168" s="108">
        <v>6</v>
      </c>
      <c r="G168" s="108">
        <v>7</v>
      </c>
    </row>
    <row r="169" spans="1:7" ht="40.5" customHeight="1">
      <c r="A169" s="66">
        <v>756</v>
      </c>
      <c r="B169" s="68"/>
      <c r="C169" s="68"/>
      <c r="D169" s="69" t="s">
        <v>114</v>
      </c>
      <c r="E169" s="94">
        <f>SUM(E170)</f>
        <v>210000</v>
      </c>
      <c r="F169" s="101">
        <f>SUM(F170)</f>
        <v>192036.94</v>
      </c>
      <c r="G169" s="103">
        <f t="shared" si="1"/>
        <v>91.44616190476191</v>
      </c>
    </row>
    <row r="170" spans="1:7" s="10" customFormat="1" ht="22.5" customHeight="1">
      <c r="A170" s="40"/>
      <c r="B170" s="37">
        <v>75647</v>
      </c>
      <c r="C170" s="37"/>
      <c r="D170" s="29" t="s">
        <v>58</v>
      </c>
      <c r="E170" s="95">
        <f>SUM(E173,E172,E171)</f>
        <v>210000</v>
      </c>
      <c r="F170" s="102">
        <f>SUM(F173,F172,F171)</f>
        <v>192036.94</v>
      </c>
      <c r="G170" s="91">
        <f t="shared" si="1"/>
        <v>91.44616190476191</v>
      </c>
    </row>
    <row r="171" spans="1:7" ht="12.75" customHeight="1">
      <c r="A171" s="8"/>
      <c r="B171" s="8"/>
      <c r="C171" s="20">
        <v>4100</v>
      </c>
      <c r="D171" s="6" t="s">
        <v>127</v>
      </c>
      <c r="E171" s="80">
        <v>150000</v>
      </c>
      <c r="F171" s="115">
        <v>133812</v>
      </c>
      <c r="G171" s="126">
        <f t="shared" si="1"/>
        <v>89.208</v>
      </c>
    </row>
    <row r="172" spans="1:7" ht="12.75" customHeight="1">
      <c r="A172" s="8"/>
      <c r="B172" s="8"/>
      <c r="C172" s="9">
        <v>4210</v>
      </c>
      <c r="D172" s="5" t="s">
        <v>57</v>
      </c>
      <c r="E172" s="88">
        <v>15000</v>
      </c>
      <c r="F172" s="131">
        <v>14433.88</v>
      </c>
      <c r="G172" s="122">
        <f t="shared" si="1"/>
        <v>96.22586666666666</v>
      </c>
    </row>
    <row r="173" spans="1:7" ht="12.75" customHeight="1">
      <c r="A173" s="8"/>
      <c r="B173" s="8"/>
      <c r="C173" s="21">
        <v>4300</v>
      </c>
      <c r="D173" s="7" t="s">
        <v>123</v>
      </c>
      <c r="E173" s="82">
        <v>45000</v>
      </c>
      <c r="F173" s="132">
        <v>43791.06</v>
      </c>
      <c r="G173" s="124">
        <f t="shared" si="1"/>
        <v>97.31346666666666</v>
      </c>
    </row>
    <row r="174" spans="1:7" s="11" customFormat="1" ht="15.75" customHeight="1">
      <c r="A174" s="53">
        <v>757</v>
      </c>
      <c r="B174" s="54"/>
      <c r="C174" s="74"/>
      <c r="D174" s="56" t="s">
        <v>64</v>
      </c>
      <c r="E174" s="83">
        <f>E175</f>
        <v>1087693</v>
      </c>
      <c r="F174" s="85">
        <f>F175</f>
        <v>1038878.45</v>
      </c>
      <c r="G174" s="103">
        <f t="shared" si="1"/>
        <v>95.5121022200198</v>
      </c>
    </row>
    <row r="175" spans="1:7" s="11" customFormat="1" ht="22.5" customHeight="1">
      <c r="A175" s="40"/>
      <c r="B175" s="37">
        <v>75702</v>
      </c>
      <c r="C175" s="37"/>
      <c r="D175" s="29" t="s">
        <v>65</v>
      </c>
      <c r="E175" s="84">
        <f>SUM(E176)</f>
        <v>1087693</v>
      </c>
      <c r="F175" s="86">
        <f>SUM(F176)</f>
        <v>1038878.45</v>
      </c>
      <c r="G175" s="91">
        <f t="shared" si="1"/>
        <v>95.5121022200198</v>
      </c>
    </row>
    <row r="176" spans="1:7" ht="22.5" customHeight="1">
      <c r="A176" s="8"/>
      <c r="B176" s="8"/>
      <c r="C176" s="21">
        <v>8070</v>
      </c>
      <c r="D176" s="7" t="s">
        <v>128</v>
      </c>
      <c r="E176" s="82">
        <v>1087693</v>
      </c>
      <c r="F176" s="132">
        <v>1038878.45</v>
      </c>
      <c r="G176" s="121">
        <f t="shared" si="1"/>
        <v>95.5121022200198</v>
      </c>
    </row>
    <row r="177" spans="1:7" s="11" customFormat="1" ht="15.75" customHeight="1">
      <c r="A177" s="53">
        <v>758</v>
      </c>
      <c r="B177" s="54"/>
      <c r="C177" s="74"/>
      <c r="D177" s="56" t="s">
        <v>15</v>
      </c>
      <c r="E177" s="83">
        <f>E178</f>
        <v>7209574</v>
      </c>
      <c r="F177" s="85">
        <f>F178</f>
        <v>7209574</v>
      </c>
      <c r="G177" s="103">
        <f t="shared" si="1"/>
        <v>100</v>
      </c>
    </row>
    <row r="178" spans="1:7" ht="15" customHeight="1">
      <c r="A178" s="60"/>
      <c r="B178" s="61">
        <v>75831</v>
      </c>
      <c r="C178" s="61"/>
      <c r="D178" s="62" t="s">
        <v>135</v>
      </c>
      <c r="E178" s="90">
        <f>E179</f>
        <v>7209574</v>
      </c>
      <c r="F178" s="91">
        <f>F179</f>
        <v>7209574</v>
      </c>
      <c r="G178" s="91">
        <f t="shared" si="1"/>
        <v>100</v>
      </c>
    </row>
    <row r="179" spans="1:7" ht="18.75" customHeight="1">
      <c r="A179" s="8"/>
      <c r="B179" s="8"/>
      <c r="C179" s="8">
        <v>2930</v>
      </c>
      <c r="D179" s="4" t="s">
        <v>129</v>
      </c>
      <c r="E179" s="81">
        <v>7209574</v>
      </c>
      <c r="F179" s="135">
        <v>7209574</v>
      </c>
      <c r="G179" s="121">
        <f t="shared" si="1"/>
        <v>100</v>
      </c>
    </row>
    <row r="180" spans="1:7" s="11" customFormat="1" ht="15.75" customHeight="1">
      <c r="A180" s="53">
        <v>801</v>
      </c>
      <c r="B180" s="54"/>
      <c r="C180" s="74"/>
      <c r="D180" s="56" t="s">
        <v>16</v>
      </c>
      <c r="E180" s="83">
        <f>SUM(E181,E227,E253,E282,E284,E304,H185,E208,E275,E324,E308)</f>
        <v>42042722</v>
      </c>
      <c r="F180" s="85">
        <f>SUM(F181,F227,F253,F282,F284,F304,I185,F208,F275,F324,F308)</f>
        <v>40673803.07</v>
      </c>
      <c r="G180" s="103">
        <f t="shared" si="1"/>
        <v>96.74398120559368</v>
      </c>
    </row>
    <row r="181" spans="1:7" s="11" customFormat="1" ht="15" customHeight="1">
      <c r="A181" s="40"/>
      <c r="B181" s="37">
        <v>80101</v>
      </c>
      <c r="C181" s="37"/>
      <c r="D181" s="29" t="s">
        <v>17</v>
      </c>
      <c r="E181" s="84">
        <f>SUM(E182:E188,E189:E207)</f>
        <v>23372097</v>
      </c>
      <c r="F181" s="86">
        <f>SUM(F182:F188,F189:F207)</f>
        <v>22989015.38</v>
      </c>
      <c r="G181" s="91">
        <f t="shared" si="1"/>
        <v>98.36094459132187</v>
      </c>
    </row>
    <row r="182" spans="1:7" s="11" customFormat="1" ht="19.5" customHeight="1">
      <c r="A182" s="38"/>
      <c r="B182" s="39"/>
      <c r="C182" s="76">
        <v>2540</v>
      </c>
      <c r="D182" s="36" t="s">
        <v>115</v>
      </c>
      <c r="E182" s="136">
        <v>985130</v>
      </c>
      <c r="F182" s="137">
        <v>985129.6</v>
      </c>
      <c r="G182" s="126">
        <f t="shared" si="1"/>
        <v>99.99995939622181</v>
      </c>
    </row>
    <row r="183" spans="1:7" ht="12.75">
      <c r="A183" s="8"/>
      <c r="B183" s="8"/>
      <c r="C183" s="20">
        <v>3020</v>
      </c>
      <c r="D183" s="6" t="s">
        <v>134</v>
      </c>
      <c r="E183" s="88">
        <v>577534</v>
      </c>
      <c r="F183" s="131">
        <v>516782.84</v>
      </c>
      <c r="G183" s="122">
        <f t="shared" si="1"/>
        <v>89.48093791880652</v>
      </c>
    </row>
    <row r="184" spans="1:7" ht="12.75" customHeight="1">
      <c r="A184" s="8"/>
      <c r="B184" s="8"/>
      <c r="C184" s="9">
        <v>4010</v>
      </c>
      <c r="D184" s="5" t="s">
        <v>46</v>
      </c>
      <c r="E184" s="88">
        <v>6938363</v>
      </c>
      <c r="F184" s="131">
        <v>6909021.6</v>
      </c>
      <c r="G184" s="122">
        <f aca="true" t="shared" si="3" ref="G184:G261">F184/E184*100</f>
        <v>99.57711350645678</v>
      </c>
    </row>
    <row r="185" spans="1:7" ht="12.75" customHeight="1">
      <c r="A185" s="8"/>
      <c r="B185" s="8"/>
      <c r="C185" s="9">
        <v>4040</v>
      </c>
      <c r="D185" s="5" t="s">
        <v>47</v>
      </c>
      <c r="E185" s="88">
        <v>442578</v>
      </c>
      <c r="F185" s="131">
        <v>442526.01</v>
      </c>
      <c r="G185" s="122">
        <f t="shared" si="3"/>
        <v>99.98825291812969</v>
      </c>
    </row>
    <row r="186" spans="1:7" ht="12.75" customHeight="1">
      <c r="A186" s="8"/>
      <c r="B186" s="8"/>
      <c r="C186" s="9">
        <v>4110</v>
      </c>
      <c r="D186" s="5" t="s">
        <v>48</v>
      </c>
      <c r="E186" s="88">
        <v>1227695</v>
      </c>
      <c r="F186" s="131">
        <v>1166086.1</v>
      </c>
      <c r="G186" s="122">
        <f t="shared" si="3"/>
        <v>94.98174220795883</v>
      </c>
    </row>
    <row r="187" spans="1:7" ht="12.75" customHeight="1">
      <c r="A187" s="8"/>
      <c r="B187" s="8"/>
      <c r="C187" s="9">
        <v>4120</v>
      </c>
      <c r="D187" s="5" t="s">
        <v>36</v>
      </c>
      <c r="E187" s="88">
        <v>199870</v>
      </c>
      <c r="F187" s="131">
        <v>178116.57</v>
      </c>
      <c r="G187" s="122">
        <f t="shared" si="3"/>
        <v>89.11621053684895</v>
      </c>
    </row>
    <row r="188" spans="1:7" ht="12.75" customHeight="1">
      <c r="A188" s="8"/>
      <c r="B188" s="8"/>
      <c r="C188" s="9">
        <v>4140</v>
      </c>
      <c r="D188" s="5" t="s">
        <v>102</v>
      </c>
      <c r="E188" s="88">
        <v>22500</v>
      </c>
      <c r="F188" s="131">
        <v>5453</v>
      </c>
      <c r="G188" s="122">
        <f t="shared" si="3"/>
        <v>24.235555555555553</v>
      </c>
    </row>
    <row r="189" spans="1:7" ht="12.75" customHeight="1">
      <c r="A189" s="8"/>
      <c r="B189" s="8"/>
      <c r="C189" s="9">
        <v>4170</v>
      </c>
      <c r="D189" s="5" t="s">
        <v>138</v>
      </c>
      <c r="E189" s="88">
        <v>48048</v>
      </c>
      <c r="F189" s="131">
        <v>40011.26</v>
      </c>
      <c r="G189" s="122">
        <f t="shared" si="3"/>
        <v>83.27351814851815</v>
      </c>
    </row>
    <row r="190" spans="1:7" ht="12.75">
      <c r="A190" s="8"/>
      <c r="B190" s="8"/>
      <c r="C190" s="9">
        <v>4210</v>
      </c>
      <c r="D190" s="5" t="s">
        <v>37</v>
      </c>
      <c r="E190" s="88">
        <v>538400</v>
      </c>
      <c r="F190" s="131">
        <v>509744.97</v>
      </c>
      <c r="G190" s="122">
        <f t="shared" si="3"/>
        <v>94.67774331352155</v>
      </c>
    </row>
    <row r="191" spans="1:7" ht="12.75" customHeight="1">
      <c r="A191" s="8"/>
      <c r="B191" s="8"/>
      <c r="C191" s="9">
        <v>4240</v>
      </c>
      <c r="D191" s="5" t="s">
        <v>69</v>
      </c>
      <c r="E191" s="88">
        <v>170870</v>
      </c>
      <c r="F191" s="131">
        <v>167517.66</v>
      </c>
      <c r="G191" s="122">
        <f t="shared" si="3"/>
        <v>98.0380757300872</v>
      </c>
    </row>
    <row r="192" spans="1:7" ht="12.75" customHeight="1">
      <c r="A192" s="8"/>
      <c r="B192" s="8"/>
      <c r="C192" s="9">
        <v>4260</v>
      </c>
      <c r="D192" s="5" t="s">
        <v>70</v>
      </c>
      <c r="E192" s="88">
        <v>845950</v>
      </c>
      <c r="F192" s="131">
        <v>801205.14</v>
      </c>
      <c r="G192" s="122">
        <f t="shared" si="3"/>
        <v>94.71069684969561</v>
      </c>
    </row>
    <row r="193" spans="1:7" ht="12.75" customHeight="1">
      <c r="A193" s="8"/>
      <c r="B193" s="8"/>
      <c r="C193" s="9">
        <v>4270</v>
      </c>
      <c r="D193" s="5" t="s">
        <v>62</v>
      </c>
      <c r="E193" s="88">
        <v>571180</v>
      </c>
      <c r="F193" s="131">
        <v>549454.21</v>
      </c>
      <c r="G193" s="122">
        <f t="shared" si="3"/>
        <v>96.1963321544872</v>
      </c>
    </row>
    <row r="194" spans="1:7" ht="13.5" customHeight="1">
      <c r="A194" s="8"/>
      <c r="B194" s="8"/>
      <c r="C194" s="20">
        <v>4280</v>
      </c>
      <c r="D194" s="6" t="s">
        <v>56</v>
      </c>
      <c r="E194" s="88">
        <v>14400</v>
      </c>
      <c r="F194" s="131">
        <v>8506.75</v>
      </c>
      <c r="G194" s="122">
        <f t="shared" si="3"/>
        <v>59.07465277777778</v>
      </c>
    </row>
    <row r="195" spans="1:7" ht="13.5" customHeight="1">
      <c r="A195" s="8"/>
      <c r="B195" s="8"/>
      <c r="C195" s="9">
        <v>4300</v>
      </c>
      <c r="D195" s="5" t="s">
        <v>43</v>
      </c>
      <c r="E195" s="88">
        <v>618000</v>
      </c>
      <c r="F195" s="131">
        <v>605182.76</v>
      </c>
      <c r="G195" s="122">
        <f t="shared" si="3"/>
        <v>97.92601294498382</v>
      </c>
    </row>
    <row r="196" spans="1:7" ht="12.75" customHeight="1">
      <c r="A196" s="8"/>
      <c r="B196" s="8"/>
      <c r="C196" s="20">
        <v>4350</v>
      </c>
      <c r="D196" s="6" t="s">
        <v>155</v>
      </c>
      <c r="E196" s="88">
        <v>12000</v>
      </c>
      <c r="F196" s="131">
        <v>5227.69</v>
      </c>
      <c r="G196" s="122">
        <f t="shared" si="3"/>
        <v>43.56408333333333</v>
      </c>
    </row>
    <row r="197" spans="1:7" ht="19.5" customHeight="1">
      <c r="A197" s="8"/>
      <c r="B197" s="8"/>
      <c r="C197" s="20">
        <v>4360</v>
      </c>
      <c r="D197" s="7" t="s">
        <v>184</v>
      </c>
      <c r="E197" s="88">
        <v>10300</v>
      </c>
      <c r="F197" s="131">
        <v>9374.77</v>
      </c>
      <c r="G197" s="122">
        <f t="shared" si="3"/>
        <v>91.01718446601942</v>
      </c>
    </row>
    <row r="198" spans="1:7" ht="19.5" customHeight="1">
      <c r="A198" s="8"/>
      <c r="B198" s="8"/>
      <c r="C198" s="20">
        <v>4370</v>
      </c>
      <c r="D198" s="7" t="s">
        <v>181</v>
      </c>
      <c r="E198" s="88">
        <v>28000</v>
      </c>
      <c r="F198" s="131">
        <v>19810.31</v>
      </c>
      <c r="G198" s="122">
        <f t="shared" si="3"/>
        <v>70.75110714285715</v>
      </c>
    </row>
    <row r="199" spans="1:7" ht="18.75" customHeight="1">
      <c r="A199" s="8"/>
      <c r="B199" s="8"/>
      <c r="C199" s="20">
        <v>4400</v>
      </c>
      <c r="D199" s="5" t="s">
        <v>180</v>
      </c>
      <c r="E199" s="88">
        <v>1197837</v>
      </c>
      <c r="F199" s="131">
        <v>1191539.59</v>
      </c>
      <c r="G199" s="122">
        <f t="shared" si="3"/>
        <v>99.47426820176702</v>
      </c>
    </row>
    <row r="200" spans="1:7" ht="12.75" customHeight="1">
      <c r="A200" s="8"/>
      <c r="B200" s="8"/>
      <c r="C200" s="20">
        <v>4410</v>
      </c>
      <c r="D200" s="6" t="s">
        <v>54</v>
      </c>
      <c r="E200" s="88">
        <v>26500</v>
      </c>
      <c r="F200" s="131">
        <v>19823.61</v>
      </c>
      <c r="G200" s="122">
        <f t="shared" si="3"/>
        <v>74.80607547169812</v>
      </c>
    </row>
    <row r="201" spans="1:7" ht="14.25" customHeight="1">
      <c r="A201" s="8"/>
      <c r="B201" s="8"/>
      <c r="C201" s="9">
        <v>4430</v>
      </c>
      <c r="D201" s="5" t="s">
        <v>71</v>
      </c>
      <c r="E201" s="88">
        <v>29800</v>
      </c>
      <c r="F201" s="131">
        <v>21246</v>
      </c>
      <c r="G201" s="122">
        <f t="shared" si="3"/>
        <v>71.29530201342283</v>
      </c>
    </row>
    <row r="202" spans="1:7" ht="12.75" customHeight="1">
      <c r="A202" s="8"/>
      <c r="B202" s="8"/>
      <c r="C202" s="9">
        <v>4440</v>
      </c>
      <c r="D202" s="5" t="s">
        <v>72</v>
      </c>
      <c r="E202" s="88">
        <v>380389</v>
      </c>
      <c r="F202" s="131">
        <v>380389</v>
      </c>
      <c r="G202" s="122">
        <f t="shared" si="3"/>
        <v>100</v>
      </c>
    </row>
    <row r="203" spans="1:7" ht="21" customHeight="1">
      <c r="A203" s="8"/>
      <c r="B203" s="8"/>
      <c r="C203" s="21">
        <v>4700</v>
      </c>
      <c r="D203" s="7" t="s">
        <v>183</v>
      </c>
      <c r="E203" s="88">
        <v>19400</v>
      </c>
      <c r="F203" s="131">
        <v>14333.2</v>
      </c>
      <c r="G203" s="122">
        <f t="shared" si="3"/>
        <v>73.88247422680413</v>
      </c>
    </row>
    <row r="204" spans="1:7" ht="21" customHeight="1">
      <c r="A204" s="8"/>
      <c r="B204" s="8"/>
      <c r="C204" s="21">
        <v>4740</v>
      </c>
      <c r="D204" s="7" t="s">
        <v>185</v>
      </c>
      <c r="E204" s="88">
        <v>28100</v>
      </c>
      <c r="F204" s="131">
        <v>15984.14</v>
      </c>
      <c r="G204" s="122">
        <f t="shared" si="3"/>
        <v>56.88306049822064</v>
      </c>
    </row>
    <row r="205" spans="1:7" ht="12.75" customHeight="1">
      <c r="A205" s="8"/>
      <c r="B205" s="8"/>
      <c r="C205" s="21">
        <v>4750</v>
      </c>
      <c r="D205" s="7" t="s">
        <v>186</v>
      </c>
      <c r="E205" s="88">
        <v>65700</v>
      </c>
      <c r="F205" s="131">
        <v>62398</v>
      </c>
      <c r="G205" s="122">
        <f t="shared" si="3"/>
        <v>94.97412480974124</v>
      </c>
    </row>
    <row r="206" spans="1:7" ht="12.75" customHeight="1">
      <c r="A206" s="8"/>
      <c r="B206" s="8"/>
      <c r="C206" s="21">
        <v>6050</v>
      </c>
      <c r="D206" s="7" t="s">
        <v>73</v>
      </c>
      <c r="E206" s="88">
        <v>8304000</v>
      </c>
      <c r="F206" s="131">
        <v>8294598.4</v>
      </c>
      <c r="G206" s="122">
        <f t="shared" si="3"/>
        <v>99.88678227360309</v>
      </c>
    </row>
    <row r="207" spans="1:7" ht="16.5" customHeight="1">
      <c r="A207" s="22"/>
      <c r="B207" s="22"/>
      <c r="C207" s="23">
        <v>6060</v>
      </c>
      <c r="D207" s="16" t="s">
        <v>141</v>
      </c>
      <c r="E207" s="89">
        <v>69553</v>
      </c>
      <c r="F207" s="133">
        <v>69552.2</v>
      </c>
      <c r="G207" s="124">
        <f t="shared" si="3"/>
        <v>99.99884979799577</v>
      </c>
    </row>
    <row r="208" spans="1:7" ht="23.25" customHeight="1">
      <c r="A208" s="71"/>
      <c r="B208" s="70">
        <v>80103</v>
      </c>
      <c r="C208" s="61"/>
      <c r="D208" s="62" t="s">
        <v>146</v>
      </c>
      <c r="E208" s="90">
        <f>SUM(E209:E216,E219:E226)</f>
        <v>767814</v>
      </c>
      <c r="F208" s="91">
        <f>SUM(F209:F216,F219:F226)</f>
        <v>648545.4600000001</v>
      </c>
      <c r="G208" s="91">
        <f t="shared" si="3"/>
        <v>84.46648016316452</v>
      </c>
    </row>
    <row r="209" spans="1:7" ht="22.5" customHeight="1">
      <c r="A209" s="8"/>
      <c r="B209" s="8"/>
      <c r="C209" s="20">
        <v>2540</v>
      </c>
      <c r="D209" s="36" t="s">
        <v>115</v>
      </c>
      <c r="E209" s="80">
        <v>194390</v>
      </c>
      <c r="F209" s="115">
        <v>194389.16</v>
      </c>
      <c r="G209" s="126">
        <f t="shared" si="3"/>
        <v>99.99956787900612</v>
      </c>
    </row>
    <row r="210" spans="1:7" ht="12.75" customHeight="1">
      <c r="A210" s="8"/>
      <c r="B210" s="8"/>
      <c r="C210" s="20">
        <v>3020</v>
      </c>
      <c r="D210" s="6" t="s">
        <v>134</v>
      </c>
      <c r="E210" s="80">
        <v>29438</v>
      </c>
      <c r="F210" s="115">
        <v>26496.64</v>
      </c>
      <c r="G210" s="126">
        <f t="shared" si="3"/>
        <v>90.00828860656294</v>
      </c>
    </row>
    <row r="211" spans="1:7" ht="12.75" customHeight="1">
      <c r="A211" s="8"/>
      <c r="B211" s="8"/>
      <c r="C211" s="9">
        <v>4010</v>
      </c>
      <c r="D211" s="5" t="s">
        <v>46</v>
      </c>
      <c r="E211" s="88">
        <v>349236</v>
      </c>
      <c r="F211" s="131">
        <v>284097.56</v>
      </c>
      <c r="G211" s="122">
        <f t="shared" si="3"/>
        <v>81.34830315316863</v>
      </c>
    </row>
    <row r="212" spans="1:7" ht="12.75" customHeight="1">
      <c r="A212" s="8"/>
      <c r="B212" s="8"/>
      <c r="C212" s="9">
        <v>4040</v>
      </c>
      <c r="D212" s="5" t="s">
        <v>47</v>
      </c>
      <c r="E212" s="88">
        <v>18449</v>
      </c>
      <c r="F212" s="131">
        <v>18423.94</v>
      </c>
      <c r="G212" s="122">
        <f t="shared" si="3"/>
        <v>99.8641660794623</v>
      </c>
    </row>
    <row r="213" spans="1:7" ht="12.75" customHeight="1">
      <c r="A213" s="8"/>
      <c r="B213" s="8"/>
      <c r="C213" s="9">
        <v>4110</v>
      </c>
      <c r="D213" s="5" t="s">
        <v>48</v>
      </c>
      <c r="E213" s="88">
        <v>70420</v>
      </c>
      <c r="F213" s="131">
        <v>49743.42</v>
      </c>
      <c r="G213" s="122">
        <f t="shared" si="3"/>
        <v>70.6381993751775</v>
      </c>
    </row>
    <row r="214" spans="1:7" ht="12.75" customHeight="1">
      <c r="A214" s="8"/>
      <c r="B214" s="8"/>
      <c r="C214" s="9">
        <v>4120</v>
      </c>
      <c r="D214" s="5" t="s">
        <v>36</v>
      </c>
      <c r="E214" s="88">
        <v>9659</v>
      </c>
      <c r="F214" s="131">
        <v>7707.92</v>
      </c>
      <c r="G214" s="122">
        <f t="shared" si="3"/>
        <v>79.80039341546744</v>
      </c>
    </row>
    <row r="215" spans="1:7" ht="22.5" customHeight="1">
      <c r="A215" s="8"/>
      <c r="B215" s="8"/>
      <c r="C215" s="9">
        <v>4210</v>
      </c>
      <c r="D215" s="5" t="s">
        <v>74</v>
      </c>
      <c r="E215" s="88">
        <v>24500</v>
      </c>
      <c r="F215" s="131">
        <v>18201.17</v>
      </c>
      <c r="G215" s="122">
        <f t="shared" si="3"/>
        <v>74.29048979591836</v>
      </c>
    </row>
    <row r="216" spans="1:7" ht="12.75" customHeight="1">
      <c r="A216" s="22"/>
      <c r="B216" s="22"/>
      <c r="C216" s="23">
        <v>4240</v>
      </c>
      <c r="D216" s="16" t="s">
        <v>69</v>
      </c>
      <c r="E216" s="89">
        <v>22200</v>
      </c>
      <c r="F216" s="133">
        <v>11327.92</v>
      </c>
      <c r="G216" s="124">
        <f t="shared" si="3"/>
        <v>51.026666666666664</v>
      </c>
    </row>
    <row r="217" spans="1:7" ht="9.75" customHeight="1">
      <c r="A217" s="57"/>
      <c r="B217" s="57"/>
      <c r="C217" s="57"/>
      <c r="D217" s="58"/>
      <c r="E217" s="96"/>
      <c r="F217" s="145"/>
      <c r="G217" s="146"/>
    </row>
    <row r="218" spans="1:7" ht="12.75" customHeight="1">
      <c r="A218" s="108">
        <v>1</v>
      </c>
      <c r="B218" s="108">
        <v>2</v>
      </c>
      <c r="C218" s="108">
        <v>3</v>
      </c>
      <c r="D218" s="108">
        <v>4</v>
      </c>
      <c r="E218" s="108">
        <v>5</v>
      </c>
      <c r="F218" s="108">
        <v>6</v>
      </c>
      <c r="G218" s="108">
        <v>7</v>
      </c>
    </row>
    <row r="219" spans="1:7" ht="12" customHeight="1">
      <c r="A219" s="8"/>
      <c r="B219" s="8"/>
      <c r="C219" s="9">
        <v>4270</v>
      </c>
      <c r="D219" s="5" t="s">
        <v>104</v>
      </c>
      <c r="E219" s="88">
        <v>5500</v>
      </c>
      <c r="F219" s="131">
        <v>2973.2</v>
      </c>
      <c r="G219" s="122">
        <f t="shared" si="3"/>
        <v>54.058181818181815</v>
      </c>
    </row>
    <row r="220" spans="1:7" ht="12" customHeight="1">
      <c r="A220" s="8"/>
      <c r="B220" s="8"/>
      <c r="C220" s="9">
        <v>4280</v>
      </c>
      <c r="D220" s="5" t="s">
        <v>56</v>
      </c>
      <c r="E220" s="88">
        <v>1550</v>
      </c>
      <c r="F220" s="131">
        <v>150</v>
      </c>
      <c r="G220" s="122">
        <f t="shared" si="3"/>
        <v>9.67741935483871</v>
      </c>
    </row>
    <row r="221" spans="1:7" ht="12" customHeight="1">
      <c r="A221" s="8"/>
      <c r="B221" s="8"/>
      <c r="C221" s="9">
        <v>4300</v>
      </c>
      <c r="D221" s="5" t="s">
        <v>43</v>
      </c>
      <c r="E221" s="88">
        <v>12100</v>
      </c>
      <c r="F221" s="131">
        <v>10961.9</v>
      </c>
      <c r="G221" s="122">
        <f t="shared" si="3"/>
        <v>90.59421487603305</v>
      </c>
    </row>
    <row r="222" spans="1:7" ht="20.25" customHeight="1">
      <c r="A222" s="8"/>
      <c r="B222" s="8"/>
      <c r="C222" s="9">
        <v>4370</v>
      </c>
      <c r="D222" s="7" t="s">
        <v>181</v>
      </c>
      <c r="E222" s="88">
        <v>2500</v>
      </c>
      <c r="F222" s="131">
        <v>674.25</v>
      </c>
      <c r="G222" s="122">
        <f t="shared" si="3"/>
        <v>26.97</v>
      </c>
    </row>
    <row r="223" spans="1:7" ht="13.5" customHeight="1">
      <c r="A223" s="8"/>
      <c r="B223" s="8"/>
      <c r="C223" s="9">
        <v>4410</v>
      </c>
      <c r="D223" s="5" t="s">
        <v>54</v>
      </c>
      <c r="E223" s="88">
        <v>1400</v>
      </c>
      <c r="F223" s="131">
        <v>529.49</v>
      </c>
      <c r="G223" s="122">
        <f t="shared" si="3"/>
        <v>37.82071428571429</v>
      </c>
    </row>
    <row r="224" spans="1:7" ht="13.5" customHeight="1">
      <c r="A224" s="8"/>
      <c r="B224" s="8"/>
      <c r="C224" s="9">
        <v>4440</v>
      </c>
      <c r="D224" s="5" t="s">
        <v>72</v>
      </c>
      <c r="E224" s="88">
        <v>17772</v>
      </c>
      <c r="F224" s="131">
        <v>17772</v>
      </c>
      <c r="G224" s="122">
        <f t="shared" si="3"/>
        <v>100</v>
      </c>
    </row>
    <row r="225" spans="1:7" ht="18.75" customHeight="1">
      <c r="A225" s="8"/>
      <c r="B225" s="8"/>
      <c r="C225" s="9">
        <v>4740</v>
      </c>
      <c r="D225" s="7" t="s">
        <v>185</v>
      </c>
      <c r="E225" s="88">
        <v>5700</v>
      </c>
      <c r="F225" s="131">
        <v>2344.09</v>
      </c>
      <c r="G225" s="122">
        <f t="shared" si="3"/>
        <v>41.124385964912285</v>
      </c>
    </row>
    <row r="226" spans="1:7" ht="12.75" customHeight="1">
      <c r="A226" s="22"/>
      <c r="B226" s="22"/>
      <c r="C226" s="23">
        <v>4750</v>
      </c>
      <c r="D226" s="7" t="s">
        <v>186</v>
      </c>
      <c r="E226" s="89">
        <v>3000</v>
      </c>
      <c r="F226" s="133">
        <v>2752.8</v>
      </c>
      <c r="G226" s="122">
        <f t="shared" si="3"/>
        <v>91.76</v>
      </c>
    </row>
    <row r="227" spans="1:7" ht="13.5" customHeight="1">
      <c r="A227" s="60"/>
      <c r="B227" s="61">
        <v>80104</v>
      </c>
      <c r="C227" s="61"/>
      <c r="D227" s="62" t="s">
        <v>116</v>
      </c>
      <c r="E227" s="90">
        <f>SUM(E228:E252)</f>
        <v>9166548</v>
      </c>
      <c r="F227" s="91">
        <f>SUM(F228:F252)</f>
        <v>8769459.14</v>
      </c>
      <c r="G227" s="100">
        <f t="shared" si="3"/>
        <v>95.6680654484109</v>
      </c>
    </row>
    <row r="228" spans="1:7" ht="18.75" customHeight="1">
      <c r="A228" s="38"/>
      <c r="B228" s="39"/>
      <c r="C228" s="9">
        <v>2310</v>
      </c>
      <c r="D228" s="5" t="s">
        <v>187</v>
      </c>
      <c r="E228" s="136">
        <v>1340000</v>
      </c>
      <c r="F228" s="137">
        <v>1069456.9</v>
      </c>
      <c r="G228" s="126">
        <f t="shared" si="3"/>
        <v>79.81021641791044</v>
      </c>
    </row>
    <row r="229" spans="1:7" ht="19.5" customHeight="1">
      <c r="A229" s="41"/>
      <c r="B229" s="42"/>
      <c r="C229" s="77">
        <v>2540</v>
      </c>
      <c r="D229" s="36" t="s">
        <v>172</v>
      </c>
      <c r="E229" s="138">
        <v>5077075</v>
      </c>
      <c r="F229" s="139">
        <v>5077068.24</v>
      </c>
      <c r="G229" s="122">
        <f t="shared" si="3"/>
        <v>99.99986685246918</v>
      </c>
    </row>
    <row r="230" spans="1:7" ht="12.75">
      <c r="A230" s="8"/>
      <c r="B230" s="8"/>
      <c r="C230" s="20">
        <v>3020</v>
      </c>
      <c r="D230" s="6" t="s">
        <v>134</v>
      </c>
      <c r="E230" s="88">
        <v>94226</v>
      </c>
      <c r="F230" s="140">
        <v>84984.89</v>
      </c>
      <c r="G230" s="122">
        <f t="shared" si="3"/>
        <v>90.19261138114746</v>
      </c>
    </row>
    <row r="231" spans="1:7" ht="12.75" customHeight="1">
      <c r="A231" s="8"/>
      <c r="B231" s="8"/>
      <c r="C231" s="9">
        <v>4010</v>
      </c>
      <c r="D231" s="5" t="s">
        <v>46</v>
      </c>
      <c r="E231" s="88">
        <v>1658832</v>
      </c>
      <c r="F231" s="140">
        <v>1657123.65</v>
      </c>
      <c r="G231" s="122">
        <f t="shared" si="3"/>
        <v>99.89701488758355</v>
      </c>
    </row>
    <row r="232" spans="1:7" ht="12.75" customHeight="1">
      <c r="A232" s="8"/>
      <c r="B232" s="8"/>
      <c r="C232" s="9">
        <v>4040</v>
      </c>
      <c r="D232" s="5" t="s">
        <v>47</v>
      </c>
      <c r="E232" s="88">
        <v>116616</v>
      </c>
      <c r="F232" s="140">
        <v>116595.67</v>
      </c>
      <c r="G232" s="122">
        <f t="shared" si="3"/>
        <v>99.98256671468752</v>
      </c>
    </row>
    <row r="233" spans="1:7" ht="12.75" customHeight="1">
      <c r="A233" s="8"/>
      <c r="B233" s="8"/>
      <c r="C233" s="9">
        <v>4110</v>
      </c>
      <c r="D233" s="5" t="s">
        <v>48</v>
      </c>
      <c r="E233" s="88">
        <v>311600</v>
      </c>
      <c r="F233" s="140">
        <v>273970.12</v>
      </c>
      <c r="G233" s="122">
        <f t="shared" si="3"/>
        <v>87.92365853658536</v>
      </c>
    </row>
    <row r="234" spans="1:7" ht="12.75">
      <c r="A234" s="8"/>
      <c r="B234" s="8"/>
      <c r="C234" s="9">
        <v>4120</v>
      </c>
      <c r="D234" s="5" t="s">
        <v>36</v>
      </c>
      <c r="E234" s="88">
        <v>43257</v>
      </c>
      <c r="F234" s="131">
        <v>41920.23</v>
      </c>
      <c r="G234" s="122">
        <f t="shared" si="3"/>
        <v>96.90970247589986</v>
      </c>
    </row>
    <row r="235" spans="1:7" ht="12.75">
      <c r="A235" s="8"/>
      <c r="B235" s="8"/>
      <c r="C235" s="9">
        <v>4170</v>
      </c>
      <c r="D235" s="6" t="s">
        <v>138</v>
      </c>
      <c r="E235" s="88">
        <v>7700</v>
      </c>
      <c r="F235" s="131">
        <v>6180</v>
      </c>
      <c r="G235" s="122">
        <f t="shared" si="3"/>
        <v>80.25974025974027</v>
      </c>
    </row>
    <row r="236" spans="1:7" ht="12.75">
      <c r="A236" s="8"/>
      <c r="B236" s="8"/>
      <c r="C236" s="9">
        <v>4210</v>
      </c>
      <c r="D236" s="5" t="s">
        <v>84</v>
      </c>
      <c r="E236" s="88">
        <v>80400</v>
      </c>
      <c r="F236" s="131">
        <v>72946.09</v>
      </c>
      <c r="G236" s="122">
        <f t="shared" si="3"/>
        <v>90.72896766169154</v>
      </c>
    </row>
    <row r="237" spans="1:7" ht="12.75">
      <c r="A237" s="8"/>
      <c r="B237" s="8"/>
      <c r="C237" s="9">
        <v>4240</v>
      </c>
      <c r="D237" s="5" t="s">
        <v>69</v>
      </c>
      <c r="E237" s="88">
        <v>50800</v>
      </c>
      <c r="F237" s="131">
        <v>44075.73</v>
      </c>
      <c r="G237" s="122">
        <f t="shared" si="3"/>
        <v>86.76324803149606</v>
      </c>
    </row>
    <row r="238" spans="1:7" ht="12.75">
      <c r="A238" s="8"/>
      <c r="B238" s="8"/>
      <c r="C238" s="9">
        <v>4260</v>
      </c>
      <c r="D238" s="5" t="s">
        <v>70</v>
      </c>
      <c r="E238" s="88">
        <v>117000</v>
      </c>
      <c r="F238" s="131">
        <v>106800.27</v>
      </c>
      <c r="G238" s="122">
        <f t="shared" si="3"/>
        <v>91.28228205128207</v>
      </c>
    </row>
    <row r="239" spans="1:7" ht="12.75">
      <c r="A239" s="8"/>
      <c r="B239" s="8"/>
      <c r="C239" s="9">
        <v>4270</v>
      </c>
      <c r="D239" s="5" t="s">
        <v>104</v>
      </c>
      <c r="E239" s="88">
        <v>28996</v>
      </c>
      <c r="F239" s="131">
        <v>17389.6</v>
      </c>
      <c r="G239" s="122">
        <f t="shared" si="3"/>
        <v>59.972409987584484</v>
      </c>
    </row>
    <row r="240" spans="1:7" ht="12.75">
      <c r="A240" s="8"/>
      <c r="B240" s="8"/>
      <c r="C240" s="9">
        <v>4280</v>
      </c>
      <c r="D240" s="5" t="s">
        <v>56</v>
      </c>
      <c r="E240" s="88">
        <v>5800</v>
      </c>
      <c r="F240" s="131">
        <v>2556</v>
      </c>
      <c r="G240" s="122">
        <f t="shared" si="3"/>
        <v>44.06896551724138</v>
      </c>
    </row>
    <row r="241" spans="1:7" ht="12.75">
      <c r="A241" s="8"/>
      <c r="B241" s="8"/>
      <c r="C241" s="9">
        <v>4300</v>
      </c>
      <c r="D241" s="5" t="s">
        <v>43</v>
      </c>
      <c r="E241" s="88">
        <v>65700</v>
      </c>
      <c r="F241" s="131">
        <v>54121.95</v>
      </c>
      <c r="G241" s="122">
        <f t="shared" si="3"/>
        <v>82.37739726027397</v>
      </c>
    </row>
    <row r="242" spans="1:7" ht="12" customHeight="1">
      <c r="A242" s="8"/>
      <c r="B242" s="8"/>
      <c r="C242" s="9">
        <v>4350</v>
      </c>
      <c r="D242" s="6" t="s">
        <v>155</v>
      </c>
      <c r="E242" s="88">
        <v>6200</v>
      </c>
      <c r="F242" s="131">
        <v>3508.48</v>
      </c>
      <c r="G242" s="122">
        <f t="shared" si="3"/>
        <v>56.5883870967742</v>
      </c>
    </row>
    <row r="243" spans="1:7" ht="20.25" customHeight="1">
      <c r="A243" s="8"/>
      <c r="B243" s="8"/>
      <c r="C243" s="20">
        <v>4360</v>
      </c>
      <c r="D243" s="7" t="s">
        <v>184</v>
      </c>
      <c r="E243" s="88">
        <v>1000</v>
      </c>
      <c r="F243" s="131">
        <v>397.72</v>
      </c>
      <c r="G243" s="122">
        <f t="shared" si="3"/>
        <v>39.772</v>
      </c>
    </row>
    <row r="244" spans="1:7" ht="20.25" customHeight="1">
      <c r="A244" s="8"/>
      <c r="B244" s="8"/>
      <c r="C244" s="9">
        <v>4370</v>
      </c>
      <c r="D244" s="7" t="s">
        <v>181</v>
      </c>
      <c r="E244" s="88">
        <v>16800</v>
      </c>
      <c r="F244" s="131">
        <v>11161.82</v>
      </c>
      <c r="G244" s="122">
        <f t="shared" si="3"/>
        <v>66.43940476190477</v>
      </c>
    </row>
    <row r="245" spans="1:7" ht="12.75">
      <c r="A245" s="8"/>
      <c r="B245" s="8"/>
      <c r="C245" s="9">
        <v>4410</v>
      </c>
      <c r="D245" s="5" t="s">
        <v>54</v>
      </c>
      <c r="E245" s="88">
        <v>16300</v>
      </c>
      <c r="F245" s="131">
        <v>12521.65</v>
      </c>
      <c r="G245" s="122">
        <f t="shared" si="3"/>
        <v>76.81993865030675</v>
      </c>
    </row>
    <row r="246" spans="1:7" ht="12.75">
      <c r="A246" s="8"/>
      <c r="B246" s="8"/>
      <c r="C246" s="9">
        <v>4430</v>
      </c>
      <c r="D246" s="5" t="s">
        <v>71</v>
      </c>
      <c r="E246" s="88">
        <v>7000</v>
      </c>
      <c r="F246" s="131">
        <v>3504.54</v>
      </c>
      <c r="G246" s="122">
        <f t="shared" si="3"/>
        <v>50.06485714285714</v>
      </c>
    </row>
    <row r="247" spans="1:7" ht="12" customHeight="1">
      <c r="A247" s="8"/>
      <c r="B247" s="8"/>
      <c r="C247" s="9">
        <v>4440</v>
      </c>
      <c r="D247" s="5" t="s">
        <v>72</v>
      </c>
      <c r="E247" s="88">
        <v>81946</v>
      </c>
      <c r="F247" s="131">
        <v>81946</v>
      </c>
      <c r="G247" s="122">
        <f t="shared" si="3"/>
        <v>100</v>
      </c>
    </row>
    <row r="248" spans="1:7" ht="20.25" customHeight="1">
      <c r="A248" s="8"/>
      <c r="B248" s="8"/>
      <c r="C248" s="21">
        <v>4700</v>
      </c>
      <c r="D248" s="7" t="s">
        <v>183</v>
      </c>
      <c r="E248" s="88">
        <v>4000</v>
      </c>
      <c r="F248" s="131">
        <v>2425</v>
      </c>
      <c r="G248" s="122">
        <f t="shared" si="3"/>
        <v>60.62499999999999</v>
      </c>
    </row>
    <row r="249" spans="1:7" ht="20.25" customHeight="1">
      <c r="A249" s="8"/>
      <c r="B249" s="8"/>
      <c r="C249" s="21">
        <v>4740</v>
      </c>
      <c r="D249" s="7" t="s">
        <v>185</v>
      </c>
      <c r="E249" s="88">
        <v>3300</v>
      </c>
      <c r="F249" s="131">
        <v>2425.87</v>
      </c>
      <c r="G249" s="122">
        <f t="shared" si="3"/>
        <v>73.51121212121213</v>
      </c>
    </row>
    <row r="250" spans="1:7" ht="12" customHeight="1">
      <c r="A250" s="8"/>
      <c r="B250" s="8"/>
      <c r="C250" s="21">
        <v>4750</v>
      </c>
      <c r="D250" s="7" t="s">
        <v>186</v>
      </c>
      <c r="E250" s="88">
        <v>21000</v>
      </c>
      <c r="F250" s="131">
        <v>16378.72</v>
      </c>
      <c r="G250" s="122">
        <f t="shared" si="3"/>
        <v>77.99390476190476</v>
      </c>
    </row>
    <row r="251" spans="1:7" ht="12" customHeight="1">
      <c r="A251" s="8"/>
      <c r="B251" s="8"/>
      <c r="C251" s="21">
        <v>6050</v>
      </c>
      <c r="D251" s="7" t="s">
        <v>149</v>
      </c>
      <c r="E251" s="88">
        <v>1000</v>
      </c>
      <c r="F251" s="131"/>
      <c r="G251" s="122"/>
    </row>
    <row r="252" spans="1:7" ht="12.75">
      <c r="A252" s="8"/>
      <c r="B252" s="8"/>
      <c r="C252" s="21">
        <v>6060</v>
      </c>
      <c r="D252" s="7" t="s">
        <v>130</v>
      </c>
      <c r="E252" s="88">
        <v>10000</v>
      </c>
      <c r="F252" s="131">
        <v>10000</v>
      </c>
      <c r="G252" s="122">
        <f t="shared" si="3"/>
        <v>100</v>
      </c>
    </row>
    <row r="253" spans="1:7" s="10" customFormat="1" ht="12.75" customHeight="1">
      <c r="A253" s="60"/>
      <c r="B253" s="61">
        <v>80110</v>
      </c>
      <c r="C253" s="61"/>
      <c r="D253" s="62" t="s">
        <v>66</v>
      </c>
      <c r="E253" s="90">
        <f>SUM(E254:E263,E264:E272)</f>
        <v>5285006</v>
      </c>
      <c r="F253" s="91">
        <f>SUM(F254:F263,F264:F272)</f>
        <v>5047601.22</v>
      </c>
      <c r="G253" s="100">
        <f t="shared" si="3"/>
        <v>95.50795628235804</v>
      </c>
    </row>
    <row r="254" spans="1:7" ht="12.75">
      <c r="A254" s="8"/>
      <c r="B254" s="8"/>
      <c r="C254" s="20">
        <v>3020</v>
      </c>
      <c r="D254" s="6" t="s">
        <v>147</v>
      </c>
      <c r="E254" s="88">
        <v>300204</v>
      </c>
      <c r="F254" s="131">
        <v>282720.47</v>
      </c>
      <c r="G254" s="122">
        <f t="shared" si="3"/>
        <v>94.17611690716979</v>
      </c>
    </row>
    <row r="255" spans="1:7" ht="12" customHeight="1">
      <c r="A255" s="8"/>
      <c r="B255" s="8"/>
      <c r="C255" s="9">
        <v>4010</v>
      </c>
      <c r="D255" s="5" t="s">
        <v>46</v>
      </c>
      <c r="E255" s="88">
        <v>3440674</v>
      </c>
      <c r="F255" s="131">
        <v>3410200.11</v>
      </c>
      <c r="G255" s="122">
        <f t="shared" si="3"/>
        <v>99.11430463914918</v>
      </c>
    </row>
    <row r="256" spans="1:7" ht="12.75">
      <c r="A256" s="8"/>
      <c r="B256" s="8"/>
      <c r="C256" s="9">
        <v>4040</v>
      </c>
      <c r="D256" s="5" t="s">
        <v>47</v>
      </c>
      <c r="E256" s="88">
        <v>239947</v>
      </c>
      <c r="F256" s="131">
        <v>239878.59</v>
      </c>
      <c r="G256" s="122">
        <f t="shared" si="3"/>
        <v>99.97148953727282</v>
      </c>
    </row>
    <row r="257" spans="1:7" ht="12.75">
      <c r="A257" s="8"/>
      <c r="B257" s="8"/>
      <c r="C257" s="9">
        <v>4110</v>
      </c>
      <c r="D257" s="5" t="s">
        <v>121</v>
      </c>
      <c r="E257" s="88">
        <v>674627</v>
      </c>
      <c r="F257" s="131">
        <v>580935.65</v>
      </c>
      <c r="G257" s="122">
        <f t="shared" si="3"/>
        <v>86.1121256635148</v>
      </c>
    </row>
    <row r="258" spans="1:7" ht="12.75">
      <c r="A258" s="8"/>
      <c r="B258" s="8"/>
      <c r="C258" s="9">
        <v>4120</v>
      </c>
      <c r="D258" s="5" t="s">
        <v>36</v>
      </c>
      <c r="E258" s="88">
        <v>94730</v>
      </c>
      <c r="F258" s="131">
        <v>88502.2</v>
      </c>
      <c r="G258" s="122">
        <f t="shared" si="3"/>
        <v>93.42573630317746</v>
      </c>
    </row>
    <row r="259" spans="1:7" ht="12.75">
      <c r="A259" s="8"/>
      <c r="B259" s="8"/>
      <c r="C259" s="9">
        <v>4170</v>
      </c>
      <c r="D259" s="6" t="s">
        <v>138</v>
      </c>
      <c r="E259" s="88">
        <v>5500</v>
      </c>
      <c r="F259" s="131">
        <v>1200</v>
      </c>
      <c r="G259" s="122">
        <f t="shared" si="3"/>
        <v>21.818181818181817</v>
      </c>
    </row>
    <row r="260" spans="1:7" ht="12.75" customHeight="1">
      <c r="A260" s="8"/>
      <c r="B260" s="8"/>
      <c r="C260" s="9">
        <v>4210</v>
      </c>
      <c r="D260" s="5" t="s">
        <v>84</v>
      </c>
      <c r="E260" s="88">
        <v>40700</v>
      </c>
      <c r="F260" s="131">
        <v>32123.16</v>
      </c>
      <c r="G260" s="122">
        <f t="shared" si="3"/>
        <v>78.92668304668304</v>
      </c>
    </row>
    <row r="261" spans="1:7" ht="12.75">
      <c r="A261" s="8"/>
      <c r="B261" s="8"/>
      <c r="C261" s="9">
        <v>4240</v>
      </c>
      <c r="D261" s="5" t="s">
        <v>69</v>
      </c>
      <c r="E261" s="88">
        <v>39050</v>
      </c>
      <c r="F261" s="131">
        <v>28977.86</v>
      </c>
      <c r="G261" s="122">
        <f t="shared" si="3"/>
        <v>74.20706786171574</v>
      </c>
    </row>
    <row r="262" spans="1:7" ht="12.75">
      <c r="A262" s="8"/>
      <c r="B262" s="8"/>
      <c r="C262" s="9">
        <v>4260</v>
      </c>
      <c r="D262" s="5" t="s">
        <v>70</v>
      </c>
      <c r="E262" s="88">
        <v>30500</v>
      </c>
      <c r="F262" s="131">
        <v>23824.99</v>
      </c>
      <c r="G262" s="122">
        <f aca="true" t="shared" si="4" ref="G262:G355">F262/E262*100</f>
        <v>78.1147213114754</v>
      </c>
    </row>
    <row r="263" spans="1:7" ht="12.75">
      <c r="A263" s="8"/>
      <c r="B263" s="8"/>
      <c r="C263" s="9">
        <v>4270</v>
      </c>
      <c r="D263" s="5" t="s">
        <v>62</v>
      </c>
      <c r="E263" s="88">
        <v>70100</v>
      </c>
      <c r="F263" s="131">
        <v>58969.37</v>
      </c>
      <c r="G263" s="122">
        <f t="shared" si="4"/>
        <v>84.12178316690444</v>
      </c>
    </row>
    <row r="264" spans="1:7" ht="12.75">
      <c r="A264" s="8"/>
      <c r="B264" s="8"/>
      <c r="C264" s="9">
        <v>4280</v>
      </c>
      <c r="D264" s="5" t="s">
        <v>56</v>
      </c>
      <c r="E264" s="88">
        <v>5830</v>
      </c>
      <c r="F264" s="131">
        <v>3116.3</v>
      </c>
      <c r="G264" s="122">
        <f t="shared" si="4"/>
        <v>53.45283018867924</v>
      </c>
    </row>
    <row r="265" spans="1:7" ht="12.75">
      <c r="A265" s="8"/>
      <c r="B265" s="8"/>
      <c r="C265" s="9">
        <v>4300</v>
      </c>
      <c r="D265" s="5" t="s">
        <v>43</v>
      </c>
      <c r="E265" s="88">
        <v>103400</v>
      </c>
      <c r="F265" s="131">
        <v>70404.7</v>
      </c>
      <c r="G265" s="122">
        <f t="shared" si="4"/>
        <v>68.08965183752417</v>
      </c>
    </row>
    <row r="266" spans="1:7" ht="12.75">
      <c r="A266" s="8"/>
      <c r="B266" s="8"/>
      <c r="C266" s="9">
        <v>4350</v>
      </c>
      <c r="D266" s="6" t="s">
        <v>155</v>
      </c>
      <c r="E266" s="88">
        <v>1300</v>
      </c>
      <c r="F266" s="131">
        <v>251.06</v>
      </c>
      <c r="G266" s="122">
        <f t="shared" si="4"/>
        <v>19.31230769230769</v>
      </c>
    </row>
    <row r="267" spans="1:7" ht="22.5">
      <c r="A267" s="8"/>
      <c r="B267" s="8"/>
      <c r="C267" s="9">
        <v>4360</v>
      </c>
      <c r="D267" s="7" t="s">
        <v>184</v>
      </c>
      <c r="E267" s="88">
        <v>1500</v>
      </c>
      <c r="F267" s="131">
        <v>1159.84</v>
      </c>
      <c r="G267" s="122">
        <f t="shared" si="4"/>
        <v>77.32266666666666</v>
      </c>
    </row>
    <row r="268" spans="1:7" ht="20.25" customHeight="1">
      <c r="A268" s="8"/>
      <c r="B268" s="8"/>
      <c r="C268" s="9">
        <v>4370</v>
      </c>
      <c r="D268" s="7" t="s">
        <v>181</v>
      </c>
      <c r="E268" s="88">
        <v>6900</v>
      </c>
      <c r="F268" s="131">
        <v>2955.93</v>
      </c>
      <c r="G268" s="122">
        <f t="shared" si="4"/>
        <v>42.8395652173913</v>
      </c>
    </row>
    <row r="269" spans="1:7" ht="12.75">
      <c r="A269" s="8"/>
      <c r="B269" s="8"/>
      <c r="C269" s="9">
        <v>4410</v>
      </c>
      <c r="D269" s="5" t="s">
        <v>54</v>
      </c>
      <c r="E269" s="88">
        <v>10600</v>
      </c>
      <c r="F269" s="131">
        <v>6475.92</v>
      </c>
      <c r="G269" s="122">
        <f t="shared" si="4"/>
        <v>61.09358490566038</v>
      </c>
    </row>
    <row r="270" spans="1:7" ht="12" customHeight="1">
      <c r="A270" s="8"/>
      <c r="B270" s="8"/>
      <c r="C270" s="9">
        <v>4440</v>
      </c>
      <c r="D270" s="5" t="s">
        <v>72</v>
      </c>
      <c r="E270" s="88">
        <v>191244</v>
      </c>
      <c r="F270" s="131">
        <v>191244</v>
      </c>
      <c r="G270" s="122">
        <f t="shared" si="4"/>
        <v>100</v>
      </c>
    </row>
    <row r="271" spans="1:7" ht="20.25" customHeight="1">
      <c r="A271" s="8"/>
      <c r="B271" s="8"/>
      <c r="C271" s="9">
        <v>4740</v>
      </c>
      <c r="D271" s="7" t="s">
        <v>185</v>
      </c>
      <c r="E271" s="88">
        <v>9700</v>
      </c>
      <c r="F271" s="131">
        <v>6368.27</v>
      </c>
      <c r="G271" s="122">
        <f t="shared" si="4"/>
        <v>65.65226804123712</v>
      </c>
    </row>
    <row r="272" spans="1:7" ht="12" customHeight="1">
      <c r="A272" s="22"/>
      <c r="B272" s="22"/>
      <c r="C272" s="23">
        <v>4750</v>
      </c>
      <c r="D272" s="16" t="s">
        <v>186</v>
      </c>
      <c r="E272" s="89">
        <v>18500</v>
      </c>
      <c r="F272" s="133">
        <v>18292.8</v>
      </c>
      <c r="G272" s="124">
        <f t="shared" si="4"/>
        <v>98.88</v>
      </c>
    </row>
    <row r="273" spans="1:7" ht="12" customHeight="1">
      <c r="A273" s="44"/>
      <c r="B273" s="44"/>
      <c r="C273" s="44"/>
      <c r="D273" s="45"/>
      <c r="E273" s="97"/>
      <c r="F273" s="147"/>
      <c r="G273" s="148"/>
    </row>
    <row r="274" spans="1:7" ht="12" customHeight="1">
      <c r="A274" s="108">
        <v>1</v>
      </c>
      <c r="B274" s="108">
        <v>2</v>
      </c>
      <c r="C274" s="108">
        <v>3</v>
      </c>
      <c r="D274" s="108">
        <v>4</v>
      </c>
      <c r="E274" s="108">
        <v>5</v>
      </c>
      <c r="F274" s="108">
        <v>6</v>
      </c>
      <c r="G274" s="108">
        <v>7</v>
      </c>
    </row>
    <row r="275" spans="1:7" ht="19.5" customHeight="1">
      <c r="A275" s="60"/>
      <c r="B275" s="61">
        <v>80110</v>
      </c>
      <c r="C275" s="61"/>
      <c r="D275" s="62" t="s">
        <v>150</v>
      </c>
      <c r="E275" s="90">
        <f>SUM(E276:E281)</f>
        <v>65255</v>
      </c>
      <c r="F275" s="91">
        <f>SUM(F276:F281)</f>
        <v>64228.14000000001</v>
      </c>
      <c r="G275" s="100">
        <f t="shared" si="4"/>
        <v>98.42638878246879</v>
      </c>
    </row>
    <row r="276" spans="1:7" ht="12.75">
      <c r="A276" s="8"/>
      <c r="B276" s="8"/>
      <c r="C276" s="76">
        <v>4119</v>
      </c>
      <c r="D276" s="5" t="s">
        <v>121</v>
      </c>
      <c r="E276" s="138">
        <v>3801</v>
      </c>
      <c r="F276" s="131">
        <v>3799.42</v>
      </c>
      <c r="G276" s="122">
        <f t="shared" si="4"/>
        <v>99.95843199158116</v>
      </c>
    </row>
    <row r="277" spans="1:7" ht="12.75">
      <c r="A277" s="8"/>
      <c r="B277" s="8"/>
      <c r="C277" s="9">
        <v>4129</v>
      </c>
      <c r="D277" s="5" t="s">
        <v>36</v>
      </c>
      <c r="E277" s="88">
        <v>615</v>
      </c>
      <c r="F277" s="131">
        <v>612.03</v>
      </c>
      <c r="G277" s="122">
        <f t="shared" si="4"/>
        <v>99.5170731707317</v>
      </c>
    </row>
    <row r="278" spans="1:7" ht="12.75">
      <c r="A278" s="8"/>
      <c r="B278" s="8"/>
      <c r="C278" s="9">
        <v>4179</v>
      </c>
      <c r="D278" s="5" t="s">
        <v>138</v>
      </c>
      <c r="E278" s="88">
        <v>28182</v>
      </c>
      <c r="F278" s="131">
        <v>28182</v>
      </c>
      <c r="G278" s="122">
        <f t="shared" si="4"/>
        <v>100</v>
      </c>
    </row>
    <row r="279" spans="1:7" ht="12.75">
      <c r="A279" s="8"/>
      <c r="B279" s="8"/>
      <c r="C279" s="9">
        <v>4219</v>
      </c>
      <c r="D279" s="5" t="s">
        <v>84</v>
      </c>
      <c r="E279" s="88">
        <v>5171</v>
      </c>
      <c r="F279" s="131">
        <v>5055.88</v>
      </c>
      <c r="G279" s="122">
        <f t="shared" si="4"/>
        <v>97.77373815509573</v>
      </c>
    </row>
    <row r="280" spans="1:7" ht="12.75">
      <c r="A280" s="8"/>
      <c r="B280" s="8"/>
      <c r="C280" s="9">
        <v>4249</v>
      </c>
      <c r="D280" s="5" t="s">
        <v>69</v>
      </c>
      <c r="E280" s="88">
        <v>16609</v>
      </c>
      <c r="F280" s="131">
        <v>15702.8</v>
      </c>
      <c r="G280" s="122">
        <f t="shared" si="4"/>
        <v>94.54392197001626</v>
      </c>
    </row>
    <row r="281" spans="1:7" ht="12.75">
      <c r="A281" s="8"/>
      <c r="B281" s="8"/>
      <c r="C281" s="9">
        <v>4309</v>
      </c>
      <c r="D281" s="5" t="s">
        <v>43</v>
      </c>
      <c r="E281" s="88">
        <v>10877</v>
      </c>
      <c r="F281" s="131">
        <v>10876.01</v>
      </c>
      <c r="G281" s="122">
        <f t="shared" si="4"/>
        <v>99.99089822561368</v>
      </c>
    </row>
    <row r="282" spans="1:7" s="10" customFormat="1" ht="14.25" customHeight="1">
      <c r="A282" s="60"/>
      <c r="B282" s="61">
        <v>80113</v>
      </c>
      <c r="C282" s="61"/>
      <c r="D282" s="62" t="s">
        <v>67</v>
      </c>
      <c r="E282" s="90">
        <f>E283</f>
        <v>1025100</v>
      </c>
      <c r="F282" s="91">
        <f>F283</f>
        <v>1024343.79</v>
      </c>
      <c r="G282" s="100">
        <f t="shared" si="4"/>
        <v>99.92623061164765</v>
      </c>
    </row>
    <row r="283" spans="1:7" ht="17.25" customHeight="1">
      <c r="A283" s="22"/>
      <c r="B283" s="22"/>
      <c r="C283" s="22">
        <v>4300</v>
      </c>
      <c r="D283" s="59" t="s">
        <v>103</v>
      </c>
      <c r="E283" s="92">
        <v>1025100</v>
      </c>
      <c r="F283" s="141">
        <v>1024343.79</v>
      </c>
      <c r="G283" s="119">
        <f t="shared" si="4"/>
        <v>99.92623061164765</v>
      </c>
    </row>
    <row r="284" spans="1:7" ht="15" customHeight="1">
      <c r="A284" s="60"/>
      <c r="B284" s="61">
        <v>80114</v>
      </c>
      <c r="C284" s="61"/>
      <c r="D284" s="62" t="s">
        <v>120</v>
      </c>
      <c r="E284" s="90">
        <f>SUM(E285:E286,E287:E303)</f>
        <v>1142551</v>
      </c>
      <c r="F284" s="91">
        <f>SUM(F287:F303,F285:F286)</f>
        <v>1086859.47</v>
      </c>
      <c r="G284" s="91">
        <f t="shared" si="4"/>
        <v>95.12568541798134</v>
      </c>
    </row>
    <row r="285" spans="1:7" ht="12.75" customHeight="1">
      <c r="A285" s="21"/>
      <c r="B285" s="25"/>
      <c r="C285" s="25">
        <v>3020</v>
      </c>
      <c r="D285" s="5" t="s">
        <v>134</v>
      </c>
      <c r="E285" s="88">
        <v>1500</v>
      </c>
      <c r="F285" s="131">
        <v>1105.6</v>
      </c>
      <c r="G285" s="122">
        <f t="shared" si="4"/>
        <v>73.70666666666666</v>
      </c>
    </row>
    <row r="286" spans="1:7" ht="12.75" customHeight="1">
      <c r="A286" s="8"/>
      <c r="B286" s="24"/>
      <c r="C286" s="9">
        <v>4010</v>
      </c>
      <c r="D286" s="5" t="s">
        <v>46</v>
      </c>
      <c r="E286" s="88">
        <v>714820</v>
      </c>
      <c r="F286" s="131">
        <v>709940.06</v>
      </c>
      <c r="G286" s="122">
        <f t="shared" si="4"/>
        <v>99.31731904535408</v>
      </c>
    </row>
    <row r="287" spans="1:7" ht="12" customHeight="1">
      <c r="A287" s="8"/>
      <c r="B287" s="24"/>
      <c r="C287" s="9">
        <v>4040</v>
      </c>
      <c r="D287" s="5" t="s">
        <v>105</v>
      </c>
      <c r="E287" s="88">
        <v>40300</v>
      </c>
      <c r="F287" s="131">
        <v>40219.73</v>
      </c>
      <c r="G287" s="122">
        <f t="shared" si="4"/>
        <v>99.8008188585608</v>
      </c>
    </row>
    <row r="288" spans="1:7" ht="12" customHeight="1">
      <c r="A288" s="8"/>
      <c r="B288" s="24"/>
      <c r="C288" s="9">
        <v>4110</v>
      </c>
      <c r="D288" s="5" t="s">
        <v>121</v>
      </c>
      <c r="E288" s="88">
        <v>140000</v>
      </c>
      <c r="F288" s="131">
        <v>110991.28</v>
      </c>
      <c r="G288" s="122">
        <f t="shared" si="4"/>
        <v>79.27948571428571</v>
      </c>
    </row>
    <row r="289" spans="1:7" ht="12" customHeight="1">
      <c r="A289" s="8"/>
      <c r="B289" s="24"/>
      <c r="C289" s="9">
        <v>4120</v>
      </c>
      <c r="D289" s="5" t="s">
        <v>36</v>
      </c>
      <c r="E289" s="88">
        <v>20000</v>
      </c>
      <c r="F289" s="131">
        <v>16057.32</v>
      </c>
      <c r="G289" s="122">
        <f t="shared" si="4"/>
        <v>80.28659999999999</v>
      </c>
    </row>
    <row r="290" spans="1:7" ht="12" customHeight="1">
      <c r="A290" s="8"/>
      <c r="B290" s="24"/>
      <c r="C290" s="9">
        <v>4170</v>
      </c>
      <c r="D290" s="5" t="s">
        <v>138</v>
      </c>
      <c r="E290" s="88">
        <v>8500</v>
      </c>
      <c r="F290" s="131">
        <v>8221</v>
      </c>
      <c r="G290" s="122">
        <f t="shared" si="4"/>
        <v>96.71764705882353</v>
      </c>
    </row>
    <row r="291" spans="1:7" ht="12" customHeight="1">
      <c r="A291" s="8"/>
      <c r="B291" s="24"/>
      <c r="C291" s="25">
        <v>4210</v>
      </c>
      <c r="D291" s="7" t="s">
        <v>37</v>
      </c>
      <c r="E291" s="88">
        <v>45700</v>
      </c>
      <c r="F291" s="131">
        <v>41585.94</v>
      </c>
      <c r="G291" s="122">
        <f t="shared" si="4"/>
        <v>90.99768052516411</v>
      </c>
    </row>
    <row r="292" spans="1:7" ht="12" customHeight="1">
      <c r="A292" s="8"/>
      <c r="B292" s="24"/>
      <c r="C292" s="9">
        <v>4270</v>
      </c>
      <c r="D292" s="5" t="s">
        <v>75</v>
      </c>
      <c r="E292" s="88">
        <v>8200</v>
      </c>
      <c r="F292" s="131">
        <v>6807.6</v>
      </c>
      <c r="G292" s="122">
        <f t="shared" si="4"/>
        <v>83.01951219512196</v>
      </c>
    </row>
    <row r="293" spans="1:7" ht="12.75" customHeight="1">
      <c r="A293" s="8"/>
      <c r="B293" s="24"/>
      <c r="C293" s="9">
        <v>4280</v>
      </c>
      <c r="D293" s="5" t="s">
        <v>56</v>
      </c>
      <c r="E293" s="88">
        <v>2200</v>
      </c>
      <c r="F293" s="131">
        <v>1565</v>
      </c>
      <c r="G293" s="122">
        <f t="shared" si="4"/>
        <v>71.13636363636363</v>
      </c>
    </row>
    <row r="294" spans="1:7" ht="12" customHeight="1">
      <c r="A294" s="8"/>
      <c r="B294" s="24"/>
      <c r="C294" s="9">
        <v>4300</v>
      </c>
      <c r="D294" s="5" t="s">
        <v>43</v>
      </c>
      <c r="E294" s="88">
        <v>89800</v>
      </c>
      <c r="F294" s="131">
        <v>88055.88</v>
      </c>
      <c r="G294" s="122">
        <f t="shared" si="4"/>
        <v>98.05777282850781</v>
      </c>
    </row>
    <row r="295" spans="1:7" ht="12" customHeight="1">
      <c r="A295" s="8"/>
      <c r="B295" s="24"/>
      <c r="C295" s="9">
        <v>4350</v>
      </c>
      <c r="D295" s="6" t="s">
        <v>155</v>
      </c>
      <c r="E295" s="88">
        <v>3500</v>
      </c>
      <c r="F295" s="131">
        <v>2029.31</v>
      </c>
      <c r="G295" s="122">
        <f t="shared" si="4"/>
        <v>57.98028571428572</v>
      </c>
    </row>
    <row r="296" spans="1:7" ht="22.5" customHeight="1">
      <c r="A296" s="8"/>
      <c r="B296" s="24"/>
      <c r="C296" s="25">
        <v>4360</v>
      </c>
      <c r="D296" s="7" t="s">
        <v>184</v>
      </c>
      <c r="E296" s="88">
        <v>5500</v>
      </c>
      <c r="F296" s="131">
        <v>3422.87</v>
      </c>
      <c r="G296" s="122">
        <f t="shared" si="4"/>
        <v>62.234</v>
      </c>
    </row>
    <row r="297" spans="1:7" ht="22.5" customHeight="1">
      <c r="A297" s="8"/>
      <c r="B297" s="24"/>
      <c r="C297" s="25">
        <v>4370</v>
      </c>
      <c r="D297" s="7" t="s">
        <v>181</v>
      </c>
      <c r="E297" s="88">
        <v>9000</v>
      </c>
      <c r="F297" s="131">
        <v>6987.31</v>
      </c>
      <c r="G297" s="122">
        <f t="shared" si="4"/>
        <v>77.63677777777778</v>
      </c>
    </row>
    <row r="298" spans="1:7" ht="12" customHeight="1">
      <c r="A298" s="8"/>
      <c r="B298" s="24"/>
      <c r="C298" s="25">
        <v>4410</v>
      </c>
      <c r="D298" s="7" t="s">
        <v>54</v>
      </c>
      <c r="E298" s="88">
        <v>12300</v>
      </c>
      <c r="F298" s="131">
        <v>11677.82</v>
      </c>
      <c r="G298" s="122">
        <f t="shared" si="4"/>
        <v>94.94162601626016</v>
      </c>
    </row>
    <row r="299" spans="1:7" ht="12.75" customHeight="1">
      <c r="A299" s="8"/>
      <c r="B299" s="24"/>
      <c r="C299" s="25">
        <v>4430</v>
      </c>
      <c r="D299" s="7" t="s">
        <v>71</v>
      </c>
      <c r="E299" s="88">
        <v>1300</v>
      </c>
      <c r="F299" s="131">
        <v>1173</v>
      </c>
      <c r="G299" s="122">
        <f t="shared" si="4"/>
        <v>90.23076923076923</v>
      </c>
    </row>
    <row r="300" spans="1:7" ht="12" customHeight="1">
      <c r="A300" s="8"/>
      <c r="B300" s="24"/>
      <c r="C300" s="25">
        <v>4440</v>
      </c>
      <c r="D300" s="7" t="s">
        <v>72</v>
      </c>
      <c r="E300" s="88">
        <v>14131</v>
      </c>
      <c r="F300" s="131">
        <v>14131</v>
      </c>
      <c r="G300" s="122">
        <f t="shared" si="4"/>
        <v>100</v>
      </c>
    </row>
    <row r="301" spans="1:7" ht="21.75" customHeight="1">
      <c r="A301" s="8"/>
      <c r="B301" s="24"/>
      <c r="C301" s="21">
        <v>4700</v>
      </c>
      <c r="D301" s="7" t="s">
        <v>183</v>
      </c>
      <c r="E301" s="82">
        <v>7300</v>
      </c>
      <c r="F301" s="132">
        <v>6996</v>
      </c>
      <c r="G301" s="127">
        <f t="shared" si="4"/>
        <v>95.83561643835617</v>
      </c>
    </row>
    <row r="302" spans="1:7" ht="18.75" customHeight="1">
      <c r="A302" s="8"/>
      <c r="B302" s="24"/>
      <c r="C302" s="21">
        <v>4740</v>
      </c>
      <c r="D302" s="7" t="s">
        <v>185</v>
      </c>
      <c r="E302" s="82">
        <v>3000</v>
      </c>
      <c r="F302" s="132">
        <v>1222.25</v>
      </c>
      <c r="G302" s="127">
        <f t="shared" si="4"/>
        <v>40.74166666666667</v>
      </c>
    </row>
    <row r="303" spans="1:7" ht="12" customHeight="1">
      <c r="A303" s="8"/>
      <c r="B303" s="24"/>
      <c r="C303" s="21">
        <v>4750</v>
      </c>
      <c r="D303" s="7" t="s">
        <v>186</v>
      </c>
      <c r="E303" s="82">
        <v>15500</v>
      </c>
      <c r="F303" s="132">
        <v>14670.5</v>
      </c>
      <c r="G303" s="127">
        <f t="shared" si="4"/>
        <v>94.64838709677419</v>
      </c>
    </row>
    <row r="304" spans="1:7" ht="15" customHeight="1">
      <c r="A304" s="60"/>
      <c r="B304" s="61">
        <v>80146</v>
      </c>
      <c r="C304" s="61"/>
      <c r="D304" s="72" t="s">
        <v>68</v>
      </c>
      <c r="E304" s="175">
        <f>SUM(E305:E307)</f>
        <v>95274</v>
      </c>
      <c r="F304" s="154">
        <f>SUM(F305:F307)</f>
        <v>75093.41</v>
      </c>
      <c r="G304" s="155">
        <f t="shared" si="4"/>
        <v>78.81836597602704</v>
      </c>
    </row>
    <row r="305" spans="1:7" ht="12" customHeight="1">
      <c r="A305" s="8"/>
      <c r="B305" s="8"/>
      <c r="C305" s="20">
        <v>4300</v>
      </c>
      <c r="D305" s="6" t="s">
        <v>106</v>
      </c>
      <c r="E305" s="80">
        <v>35796</v>
      </c>
      <c r="F305" s="115">
        <v>19860</v>
      </c>
      <c r="G305" s="126">
        <f t="shared" si="4"/>
        <v>55.48105933623868</v>
      </c>
    </row>
    <row r="306" spans="1:7" ht="12" customHeight="1">
      <c r="A306" s="8"/>
      <c r="B306" s="8"/>
      <c r="C306" s="21">
        <v>4410</v>
      </c>
      <c r="D306" s="7" t="s">
        <v>54</v>
      </c>
      <c r="E306" s="81">
        <v>5916</v>
      </c>
      <c r="F306" s="141">
        <v>4055.7</v>
      </c>
      <c r="G306" s="119">
        <f t="shared" si="4"/>
        <v>68.55476673427991</v>
      </c>
    </row>
    <row r="307" spans="1:7" ht="22.5" customHeight="1">
      <c r="A307" s="8"/>
      <c r="B307" s="8"/>
      <c r="C307" s="21">
        <v>4700</v>
      </c>
      <c r="D307" s="7" t="s">
        <v>183</v>
      </c>
      <c r="E307" s="82">
        <v>53562</v>
      </c>
      <c r="F307" s="132">
        <v>51177.71</v>
      </c>
      <c r="G307" s="124">
        <f t="shared" si="4"/>
        <v>95.54854187670362</v>
      </c>
    </row>
    <row r="308" spans="1:7" ht="13.5" customHeight="1">
      <c r="A308" s="60"/>
      <c r="B308" s="61">
        <v>80148</v>
      </c>
      <c r="C308" s="61"/>
      <c r="D308" s="62" t="s">
        <v>192</v>
      </c>
      <c r="E308" s="90">
        <f>SUM(E309:E310,E311:E323)</f>
        <v>1114996</v>
      </c>
      <c r="F308" s="154">
        <f>SUM(F311:F323,F309:F310)</f>
        <v>960576.06</v>
      </c>
      <c r="G308" s="155">
        <f t="shared" si="4"/>
        <v>86.15062834306133</v>
      </c>
    </row>
    <row r="309" spans="1:7" ht="13.5" customHeight="1">
      <c r="A309" s="21"/>
      <c r="B309" s="25"/>
      <c r="C309" s="25">
        <v>3020</v>
      </c>
      <c r="D309" s="5" t="s">
        <v>134</v>
      </c>
      <c r="E309" s="88">
        <v>5800</v>
      </c>
      <c r="F309" s="131">
        <v>2254.79</v>
      </c>
      <c r="G309" s="122">
        <f t="shared" si="4"/>
        <v>38.875689655172415</v>
      </c>
    </row>
    <row r="310" spans="1:7" ht="13.5" customHeight="1">
      <c r="A310" s="8"/>
      <c r="B310" s="24"/>
      <c r="C310" s="9">
        <v>4010</v>
      </c>
      <c r="D310" s="5" t="s">
        <v>46</v>
      </c>
      <c r="E310" s="88">
        <v>751523</v>
      </c>
      <c r="F310" s="131">
        <v>669935.33</v>
      </c>
      <c r="G310" s="122">
        <f t="shared" si="4"/>
        <v>89.14368954775834</v>
      </c>
    </row>
    <row r="311" spans="1:7" ht="13.5" customHeight="1">
      <c r="A311" s="8"/>
      <c r="B311" s="24"/>
      <c r="C311" s="9">
        <v>4040</v>
      </c>
      <c r="D311" s="5" t="s">
        <v>105</v>
      </c>
      <c r="E311" s="88">
        <v>44179</v>
      </c>
      <c r="F311" s="131">
        <v>44104.31</v>
      </c>
      <c r="G311" s="122">
        <f t="shared" si="4"/>
        <v>99.83093777586636</v>
      </c>
    </row>
    <row r="312" spans="1:7" ht="13.5" customHeight="1">
      <c r="A312" s="8"/>
      <c r="B312" s="24"/>
      <c r="C312" s="9">
        <v>4110</v>
      </c>
      <c r="D312" s="5" t="s">
        <v>121</v>
      </c>
      <c r="E312" s="88">
        <v>142650</v>
      </c>
      <c r="F312" s="131">
        <v>104588.01</v>
      </c>
      <c r="G312" s="122">
        <f t="shared" si="4"/>
        <v>73.31791798107255</v>
      </c>
    </row>
    <row r="313" spans="1:7" ht="13.5" customHeight="1">
      <c r="A313" s="8"/>
      <c r="B313" s="24"/>
      <c r="C313" s="9">
        <v>4120</v>
      </c>
      <c r="D313" s="5" t="s">
        <v>36</v>
      </c>
      <c r="E313" s="88">
        <v>19750</v>
      </c>
      <c r="F313" s="131">
        <v>16149.51</v>
      </c>
      <c r="G313" s="122">
        <f t="shared" si="4"/>
        <v>81.76967088607596</v>
      </c>
    </row>
    <row r="314" spans="1:7" ht="13.5" customHeight="1">
      <c r="A314" s="8"/>
      <c r="B314" s="24"/>
      <c r="C314" s="25">
        <v>4210</v>
      </c>
      <c r="D314" s="7" t="s">
        <v>37</v>
      </c>
      <c r="E314" s="88">
        <v>43500</v>
      </c>
      <c r="F314" s="131">
        <v>35998.48</v>
      </c>
      <c r="G314" s="122">
        <f t="shared" si="4"/>
        <v>82.75512643678161</v>
      </c>
    </row>
    <row r="315" spans="1:7" ht="13.5" customHeight="1">
      <c r="A315" s="8"/>
      <c r="B315" s="24"/>
      <c r="C315" s="9">
        <v>4270</v>
      </c>
      <c r="D315" s="5" t="s">
        <v>75</v>
      </c>
      <c r="E315" s="88">
        <v>25000</v>
      </c>
      <c r="F315" s="131">
        <v>20237.81</v>
      </c>
      <c r="G315" s="122">
        <f t="shared" si="4"/>
        <v>80.95124</v>
      </c>
    </row>
    <row r="316" spans="1:7" ht="13.5" customHeight="1">
      <c r="A316" s="8"/>
      <c r="B316" s="24"/>
      <c r="C316" s="9">
        <v>4280</v>
      </c>
      <c r="D316" s="5" t="s">
        <v>56</v>
      </c>
      <c r="E316" s="88">
        <v>4800</v>
      </c>
      <c r="F316" s="131">
        <v>775.7</v>
      </c>
      <c r="G316" s="122">
        <f t="shared" si="4"/>
        <v>16.16041666666667</v>
      </c>
    </row>
    <row r="317" spans="1:7" ht="13.5" customHeight="1">
      <c r="A317" s="8"/>
      <c r="B317" s="24"/>
      <c r="C317" s="9">
        <v>4300</v>
      </c>
      <c r="D317" s="5" t="s">
        <v>43</v>
      </c>
      <c r="E317" s="88">
        <v>37000</v>
      </c>
      <c r="F317" s="131">
        <v>33378.51</v>
      </c>
      <c r="G317" s="122">
        <f t="shared" si="4"/>
        <v>90.21218918918919</v>
      </c>
    </row>
    <row r="318" spans="1:7" ht="21.75" customHeight="1">
      <c r="A318" s="8"/>
      <c r="B318" s="24"/>
      <c r="C318" s="9">
        <v>4350</v>
      </c>
      <c r="D318" s="6" t="s">
        <v>155</v>
      </c>
      <c r="E318" s="88">
        <v>1500</v>
      </c>
      <c r="F318" s="131">
        <v>29</v>
      </c>
      <c r="G318" s="122">
        <f t="shared" si="4"/>
        <v>1.9333333333333333</v>
      </c>
    </row>
    <row r="319" spans="1:7" ht="21.75" customHeight="1">
      <c r="A319" s="8"/>
      <c r="B319" s="24"/>
      <c r="C319" s="25">
        <v>4370</v>
      </c>
      <c r="D319" s="7" t="s">
        <v>181</v>
      </c>
      <c r="E319" s="88">
        <v>3000</v>
      </c>
      <c r="F319" s="131">
        <v>2096.07</v>
      </c>
      <c r="G319" s="122">
        <f t="shared" si="4"/>
        <v>69.869</v>
      </c>
    </row>
    <row r="320" spans="1:7" ht="13.5" customHeight="1">
      <c r="A320" s="8"/>
      <c r="B320" s="24"/>
      <c r="C320" s="25">
        <v>4410</v>
      </c>
      <c r="D320" s="7" t="s">
        <v>54</v>
      </c>
      <c r="E320" s="88">
        <v>3200</v>
      </c>
      <c r="F320" s="131">
        <v>1646.73</v>
      </c>
      <c r="G320" s="122">
        <f t="shared" si="4"/>
        <v>51.46031250000001</v>
      </c>
    </row>
    <row r="321" spans="1:7" ht="13.5" customHeight="1">
      <c r="A321" s="8"/>
      <c r="B321" s="24"/>
      <c r="C321" s="25">
        <v>4440</v>
      </c>
      <c r="D321" s="7" t="s">
        <v>72</v>
      </c>
      <c r="E321" s="88">
        <v>26094</v>
      </c>
      <c r="F321" s="131">
        <v>26094</v>
      </c>
      <c r="G321" s="122">
        <f t="shared" si="4"/>
        <v>100</v>
      </c>
    </row>
    <row r="322" spans="1:7" ht="21" customHeight="1">
      <c r="A322" s="8"/>
      <c r="B322" s="24"/>
      <c r="C322" s="21">
        <v>4740</v>
      </c>
      <c r="D322" s="7" t="s">
        <v>185</v>
      </c>
      <c r="E322" s="82">
        <v>3500</v>
      </c>
      <c r="F322" s="131">
        <v>1236.62</v>
      </c>
      <c r="G322" s="122">
        <f t="shared" si="4"/>
        <v>35.331999999999994</v>
      </c>
    </row>
    <row r="323" spans="1:7" ht="12.75" customHeight="1">
      <c r="A323" s="8"/>
      <c r="B323" s="24"/>
      <c r="C323" s="21">
        <v>4750</v>
      </c>
      <c r="D323" s="7" t="s">
        <v>186</v>
      </c>
      <c r="E323" s="82">
        <v>3500</v>
      </c>
      <c r="F323" s="133">
        <v>2051.19</v>
      </c>
      <c r="G323" s="124">
        <f t="shared" si="4"/>
        <v>58.605428571428575</v>
      </c>
    </row>
    <row r="324" spans="1:7" ht="15" customHeight="1">
      <c r="A324" s="60"/>
      <c r="B324" s="61">
        <v>80195</v>
      </c>
      <c r="C324" s="61"/>
      <c r="D324" s="72" t="s">
        <v>6</v>
      </c>
      <c r="E324" s="175">
        <f>SUM(E325:E325)</f>
        <v>8081</v>
      </c>
      <c r="F324" s="154">
        <f>SUM(F325:F325)</f>
        <v>8081</v>
      </c>
      <c r="G324" s="155">
        <f>F324/E324*100</f>
        <v>100</v>
      </c>
    </row>
    <row r="325" spans="1:7" ht="12" customHeight="1">
      <c r="A325" s="8"/>
      <c r="B325" s="8"/>
      <c r="C325" s="8">
        <v>4300</v>
      </c>
      <c r="D325" s="4" t="s">
        <v>106</v>
      </c>
      <c r="E325" s="82">
        <v>8081</v>
      </c>
      <c r="F325" s="132">
        <v>8081</v>
      </c>
      <c r="G325" s="127">
        <f>F325/E325*100</f>
        <v>100</v>
      </c>
    </row>
    <row r="326" spans="1:7" ht="9" customHeight="1">
      <c r="A326" s="57"/>
      <c r="B326" s="57"/>
      <c r="C326" s="57"/>
      <c r="D326" s="58"/>
      <c r="E326" s="96"/>
      <c r="F326" s="145"/>
      <c r="G326" s="146"/>
    </row>
    <row r="327" spans="1:7" ht="9" customHeight="1">
      <c r="A327" s="44"/>
      <c r="B327" s="44"/>
      <c r="C327" s="44"/>
      <c r="D327" s="45"/>
      <c r="E327" s="97"/>
      <c r="F327" s="147"/>
      <c r="G327" s="148"/>
    </row>
    <row r="328" spans="1:7" ht="9" customHeight="1">
      <c r="A328" s="44"/>
      <c r="B328" s="44"/>
      <c r="C328" s="44"/>
      <c r="D328" s="45"/>
      <c r="E328" s="97"/>
      <c r="F328" s="147"/>
      <c r="G328" s="148"/>
    </row>
    <row r="329" spans="1:7" ht="9" customHeight="1">
      <c r="A329" s="44"/>
      <c r="B329" s="44"/>
      <c r="C329" s="44"/>
      <c r="D329" s="45"/>
      <c r="E329" s="97"/>
      <c r="F329" s="147"/>
      <c r="G329" s="148"/>
    </row>
    <row r="330" spans="1:7" ht="12" customHeight="1">
      <c r="A330" s="108">
        <v>1</v>
      </c>
      <c r="B330" s="108">
        <v>2</v>
      </c>
      <c r="C330" s="108">
        <v>3</v>
      </c>
      <c r="D330" s="108">
        <v>4</v>
      </c>
      <c r="E330" s="108">
        <v>5</v>
      </c>
      <c r="F330" s="108">
        <v>6</v>
      </c>
      <c r="G330" s="108">
        <v>7</v>
      </c>
    </row>
    <row r="331" spans="1:7" s="11" customFormat="1" ht="16.5" customHeight="1">
      <c r="A331" s="53">
        <v>851</v>
      </c>
      <c r="B331" s="54"/>
      <c r="C331" s="74"/>
      <c r="D331" s="56" t="s">
        <v>76</v>
      </c>
      <c r="E331" s="83">
        <f>E344+E336+E332</f>
        <v>390353</v>
      </c>
      <c r="F331" s="85">
        <f>F344+F336+F332</f>
        <v>372644.49</v>
      </c>
      <c r="G331" s="103">
        <f t="shared" si="4"/>
        <v>95.46346255824855</v>
      </c>
    </row>
    <row r="332" spans="1:7" s="11" customFormat="1" ht="14.25" customHeight="1">
      <c r="A332" s="40"/>
      <c r="B332" s="37">
        <v>85121</v>
      </c>
      <c r="C332" s="37"/>
      <c r="D332" s="29" t="s">
        <v>176</v>
      </c>
      <c r="E332" s="84">
        <f>SUM(E333:E335)</f>
        <v>70353</v>
      </c>
      <c r="F332" s="84">
        <f>SUM(F333:F335)</f>
        <v>67685.01999999999</v>
      </c>
      <c r="G332" s="100">
        <f>F332/E332*100</f>
        <v>96.20772390658536</v>
      </c>
    </row>
    <row r="333" spans="1:7" s="11" customFormat="1" ht="14.25" customHeight="1">
      <c r="A333" s="195"/>
      <c r="B333" s="42"/>
      <c r="C333" s="20">
        <v>4210</v>
      </c>
      <c r="D333" s="6" t="s">
        <v>37</v>
      </c>
      <c r="E333" s="136">
        <v>34980</v>
      </c>
      <c r="F333" s="137">
        <v>32312.03</v>
      </c>
      <c r="G333" s="126">
        <f>F333/E333*100</f>
        <v>92.37287021154945</v>
      </c>
    </row>
    <row r="334" spans="1:7" s="11" customFormat="1" ht="14.25" customHeight="1">
      <c r="A334" s="195"/>
      <c r="B334" s="42"/>
      <c r="C334" s="9">
        <v>4270</v>
      </c>
      <c r="D334" s="5" t="s">
        <v>75</v>
      </c>
      <c r="E334" s="136">
        <v>3828</v>
      </c>
      <c r="F334" s="137">
        <v>3827.99</v>
      </c>
      <c r="G334" s="126">
        <f>F334/E334*100</f>
        <v>99.99973876698014</v>
      </c>
    </row>
    <row r="335" spans="1:7" s="11" customFormat="1" ht="14.25" customHeight="1">
      <c r="A335" s="195"/>
      <c r="B335" s="42"/>
      <c r="C335" s="21">
        <v>4300</v>
      </c>
      <c r="D335" s="7" t="s">
        <v>43</v>
      </c>
      <c r="E335" s="176">
        <v>31545</v>
      </c>
      <c r="F335" s="177">
        <v>31545</v>
      </c>
      <c r="G335" s="126">
        <f>F335/E335*100</f>
        <v>100</v>
      </c>
    </row>
    <row r="336" spans="1:7" s="11" customFormat="1" ht="15" customHeight="1">
      <c r="A336" s="60"/>
      <c r="B336" s="61">
        <v>85153</v>
      </c>
      <c r="C336" s="61"/>
      <c r="D336" s="62" t="s">
        <v>154</v>
      </c>
      <c r="E336" s="90">
        <f>SUM(E337:E343)</f>
        <v>69000</v>
      </c>
      <c r="F336" s="91">
        <f>SUM(F337:F343)</f>
        <v>62950.18</v>
      </c>
      <c r="G336" s="100">
        <f t="shared" si="4"/>
        <v>91.23214492753623</v>
      </c>
    </row>
    <row r="337" spans="1:7" s="11" customFormat="1" ht="12" customHeight="1">
      <c r="A337" s="8"/>
      <c r="B337" s="8"/>
      <c r="C337" s="9">
        <v>4110</v>
      </c>
      <c r="D337" s="5" t="s">
        <v>121</v>
      </c>
      <c r="E337" s="88">
        <v>200</v>
      </c>
      <c r="F337" s="131"/>
      <c r="G337" s="122">
        <f t="shared" si="4"/>
        <v>0</v>
      </c>
    </row>
    <row r="338" spans="1:7" s="11" customFormat="1" ht="12" customHeight="1">
      <c r="A338" s="8"/>
      <c r="B338" s="8"/>
      <c r="C338" s="9">
        <v>4120</v>
      </c>
      <c r="D338" s="5" t="s">
        <v>36</v>
      </c>
      <c r="E338" s="88">
        <v>100</v>
      </c>
      <c r="F338" s="131"/>
      <c r="G338" s="122">
        <f t="shared" si="4"/>
        <v>0</v>
      </c>
    </row>
    <row r="339" spans="1:7" s="11" customFormat="1" ht="12" customHeight="1">
      <c r="A339" s="8"/>
      <c r="B339" s="8"/>
      <c r="C339" s="20">
        <v>4170</v>
      </c>
      <c r="D339" s="6" t="s">
        <v>138</v>
      </c>
      <c r="E339" s="88">
        <v>32500</v>
      </c>
      <c r="F339" s="131">
        <v>29185</v>
      </c>
      <c r="G339" s="122">
        <f t="shared" si="4"/>
        <v>89.8</v>
      </c>
    </row>
    <row r="340" spans="1:7" s="11" customFormat="1" ht="12" customHeight="1">
      <c r="A340" s="8"/>
      <c r="B340" s="8"/>
      <c r="C340" s="20">
        <v>4210</v>
      </c>
      <c r="D340" s="6" t="s">
        <v>37</v>
      </c>
      <c r="E340" s="88">
        <v>11700</v>
      </c>
      <c r="F340" s="131">
        <v>9718.24</v>
      </c>
      <c r="G340" s="122">
        <f t="shared" si="4"/>
        <v>83.06188034188034</v>
      </c>
    </row>
    <row r="341" spans="1:7" s="11" customFormat="1" ht="12" customHeight="1">
      <c r="A341" s="8"/>
      <c r="B341" s="8"/>
      <c r="C341" s="9">
        <v>4300</v>
      </c>
      <c r="D341" s="5" t="s">
        <v>148</v>
      </c>
      <c r="E341" s="88">
        <v>22800</v>
      </c>
      <c r="F341" s="131">
        <v>22658.57</v>
      </c>
      <c r="G341" s="122">
        <f t="shared" si="4"/>
        <v>99.37969298245613</v>
      </c>
    </row>
    <row r="342" spans="1:7" s="11" customFormat="1" ht="12" customHeight="1">
      <c r="A342" s="8"/>
      <c r="B342" s="8"/>
      <c r="C342" s="9">
        <v>4350</v>
      </c>
      <c r="D342" s="6" t="s">
        <v>155</v>
      </c>
      <c r="E342" s="80">
        <v>1000</v>
      </c>
      <c r="F342" s="115">
        <v>793</v>
      </c>
      <c r="G342" s="126">
        <f t="shared" si="4"/>
        <v>79.3</v>
      </c>
    </row>
    <row r="343" spans="1:7" s="11" customFormat="1" ht="18" customHeight="1">
      <c r="A343" s="8"/>
      <c r="B343" s="8"/>
      <c r="C343" s="25">
        <v>4360</v>
      </c>
      <c r="D343" s="7" t="s">
        <v>184</v>
      </c>
      <c r="E343" s="80">
        <v>700</v>
      </c>
      <c r="F343" s="115">
        <v>595.37</v>
      </c>
      <c r="G343" s="126">
        <f t="shared" si="4"/>
        <v>85.05285714285714</v>
      </c>
    </row>
    <row r="344" spans="1:7" s="11" customFormat="1" ht="15" customHeight="1">
      <c r="A344" s="60"/>
      <c r="B344" s="61">
        <v>85154</v>
      </c>
      <c r="C344" s="61"/>
      <c r="D344" s="62" t="s">
        <v>77</v>
      </c>
      <c r="E344" s="90">
        <f>SUM(E345:E353)</f>
        <v>251000</v>
      </c>
      <c r="F344" s="91">
        <f>SUM(F345:F353)</f>
        <v>242009.29</v>
      </c>
      <c r="G344" s="91">
        <f t="shared" si="4"/>
        <v>96.4180438247012</v>
      </c>
    </row>
    <row r="345" spans="1:7" s="11" customFormat="1" ht="21" customHeight="1">
      <c r="A345" s="41"/>
      <c r="B345" s="42"/>
      <c r="C345" s="77">
        <v>2810</v>
      </c>
      <c r="D345" s="36" t="s">
        <v>139</v>
      </c>
      <c r="E345" s="136">
        <v>23430</v>
      </c>
      <c r="F345" s="137">
        <v>23430</v>
      </c>
      <c r="G345" s="126">
        <f t="shared" si="4"/>
        <v>100</v>
      </c>
    </row>
    <row r="346" spans="1:7" s="11" customFormat="1" ht="21" customHeight="1">
      <c r="A346" s="41"/>
      <c r="B346" s="42"/>
      <c r="C346" s="77">
        <v>2830</v>
      </c>
      <c r="D346" s="36" t="s">
        <v>137</v>
      </c>
      <c r="E346" s="136">
        <v>21570</v>
      </c>
      <c r="F346" s="137">
        <v>21450</v>
      </c>
      <c r="G346" s="126">
        <f t="shared" si="4"/>
        <v>99.44367176634215</v>
      </c>
    </row>
    <row r="347" spans="1:7" ht="12.75" customHeight="1">
      <c r="A347" s="8"/>
      <c r="B347" s="8"/>
      <c r="C347" s="20">
        <v>4110</v>
      </c>
      <c r="D347" s="6" t="s">
        <v>121</v>
      </c>
      <c r="E347" s="88">
        <v>500</v>
      </c>
      <c r="F347" s="131">
        <v>136.71</v>
      </c>
      <c r="G347" s="122">
        <f t="shared" si="4"/>
        <v>27.342</v>
      </c>
    </row>
    <row r="348" spans="1:7" ht="14.25" customHeight="1">
      <c r="A348" s="8"/>
      <c r="B348" s="8"/>
      <c r="C348" s="20">
        <v>4120</v>
      </c>
      <c r="D348" s="6" t="s">
        <v>36</v>
      </c>
      <c r="E348" s="88">
        <v>100</v>
      </c>
      <c r="F348" s="131">
        <v>22.05</v>
      </c>
      <c r="G348" s="122">
        <f t="shared" si="4"/>
        <v>22.05</v>
      </c>
    </row>
    <row r="349" spans="1:7" ht="12" customHeight="1">
      <c r="A349" s="8"/>
      <c r="B349" s="8"/>
      <c r="C349" s="20">
        <v>4170</v>
      </c>
      <c r="D349" s="6" t="s">
        <v>138</v>
      </c>
      <c r="E349" s="88">
        <v>61000</v>
      </c>
      <c r="F349" s="131">
        <v>56062.5</v>
      </c>
      <c r="G349" s="122">
        <f t="shared" si="4"/>
        <v>91.90573770491804</v>
      </c>
    </row>
    <row r="350" spans="1:7" ht="12" customHeight="1">
      <c r="A350" s="8"/>
      <c r="B350" s="8"/>
      <c r="C350" s="20">
        <v>4210</v>
      </c>
      <c r="D350" s="6" t="s">
        <v>37</v>
      </c>
      <c r="E350" s="88">
        <v>65400</v>
      </c>
      <c r="F350" s="131">
        <v>62335.21</v>
      </c>
      <c r="G350" s="122">
        <f t="shared" si="4"/>
        <v>95.31377675840979</v>
      </c>
    </row>
    <row r="351" spans="1:7" ht="12" customHeight="1">
      <c r="A351" s="8"/>
      <c r="B351" s="8"/>
      <c r="C351" s="9">
        <v>4300</v>
      </c>
      <c r="D351" s="5" t="s">
        <v>148</v>
      </c>
      <c r="E351" s="88">
        <v>75000</v>
      </c>
      <c r="F351" s="131">
        <v>74843.12</v>
      </c>
      <c r="G351" s="122">
        <f t="shared" si="4"/>
        <v>99.79082666666666</v>
      </c>
    </row>
    <row r="352" spans="1:7" ht="12" customHeight="1">
      <c r="A352" s="8"/>
      <c r="B352" s="8"/>
      <c r="C352" s="21">
        <v>4350</v>
      </c>
      <c r="D352" s="6" t="s">
        <v>155</v>
      </c>
      <c r="E352" s="82">
        <v>2000</v>
      </c>
      <c r="F352" s="131">
        <v>1952</v>
      </c>
      <c r="G352" s="142">
        <f t="shared" si="4"/>
        <v>97.6</v>
      </c>
    </row>
    <row r="353" spans="1:7" ht="21.75" customHeight="1">
      <c r="A353" s="8"/>
      <c r="B353" s="8"/>
      <c r="C353" s="21">
        <v>4360</v>
      </c>
      <c r="D353" s="7" t="s">
        <v>184</v>
      </c>
      <c r="E353" s="82">
        <v>2000</v>
      </c>
      <c r="F353" s="132">
        <v>1777.7</v>
      </c>
      <c r="G353" s="149">
        <f t="shared" si="4"/>
        <v>88.885</v>
      </c>
    </row>
    <row r="354" spans="1:7" s="11" customFormat="1" ht="16.5" customHeight="1">
      <c r="A354" s="53">
        <v>852</v>
      </c>
      <c r="B354" s="54"/>
      <c r="C354" s="74"/>
      <c r="D354" s="56" t="s">
        <v>107</v>
      </c>
      <c r="E354" s="83">
        <f>SUM(E386,E388,E391,E394,E431,E370,E355,E413)</f>
        <v>4326615</v>
      </c>
      <c r="F354" s="85">
        <f>SUM(F386,F388,F391,F394,F431,F370,F355,F413)</f>
        <v>4195291.359999999</v>
      </c>
      <c r="G354" s="103">
        <f t="shared" si="4"/>
        <v>96.96474865454864</v>
      </c>
    </row>
    <row r="355" spans="1:7" s="11" customFormat="1" ht="22.5" customHeight="1">
      <c r="A355" s="40"/>
      <c r="B355" s="37">
        <v>85201</v>
      </c>
      <c r="C355" s="37"/>
      <c r="D355" s="29" t="s">
        <v>136</v>
      </c>
      <c r="E355" s="84">
        <f>SUM(E356:E369)</f>
        <v>151849</v>
      </c>
      <c r="F355" s="86">
        <f>SUM(F356:F369)</f>
        <v>143737.80000000002</v>
      </c>
      <c r="G355" s="91">
        <f t="shared" si="4"/>
        <v>94.65837773050862</v>
      </c>
    </row>
    <row r="356" spans="1:7" s="11" customFormat="1" ht="12.75" customHeight="1">
      <c r="A356" s="8"/>
      <c r="B356" s="8"/>
      <c r="C356" s="9">
        <v>4010</v>
      </c>
      <c r="D356" s="5" t="s">
        <v>46</v>
      </c>
      <c r="E356" s="88">
        <v>96500</v>
      </c>
      <c r="F356" s="131">
        <v>96187.75</v>
      </c>
      <c r="G356" s="122">
        <f>F356/E356*100</f>
        <v>99.67642487046632</v>
      </c>
    </row>
    <row r="357" spans="1:7" s="11" customFormat="1" ht="12" customHeight="1">
      <c r="A357" s="8"/>
      <c r="B357" s="8"/>
      <c r="C357" s="9">
        <v>4040</v>
      </c>
      <c r="D357" s="5" t="s">
        <v>131</v>
      </c>
      <c r="E357" s="88">
        <v>6138</v>
      </c>
      <c r="F357" s="131">
        <v>6137.13</v>
      </c>
      <c r="G357" s="122">
        <f aca="true" t="shared" si="5" ref="G357:G442">F357/E357*100</f>
        <v>99.98582600195503</v>
      </c>
    </row>
    <row r="358" spans="1:7" s="11" customFormat="1" ht="12" customHeight="1">
      <c r="A358" s="8"/>
      <c r="B358" s="8"/>
      <c r="C358" s="9">
        <v>4110</v>
      </c>
      <c r="D358" s="5" t="s">
        <v>82</v>
      </c>
      <c r="E358" s="88">
        <v>16900</v>
      </c>
      <c r="F358" s="131">
        <v>15357.59</v>
      </c>
      <c r="G358" s="122">
        <f t="shared" si="5"/>
        <v>90.87331360946746</v>
      </c>
    </row>
    <row r="359" spans="1:7" s="11" customFormat="1" ht="12.75" customHeight="1">
      <c r="A359" s="8"/>
      <c r="B359" s="8"/>
      <c r="C359" s="9">
        <v>4120</v>
      </c>
      <c r="D359" s="5" t="s">
        <v>36</v>
      </c>
      <c r="E359" s="88">
        <v>2500</v>
      </c>
      <c r="F359" s="131">
        <v>1945.69</v>
      </c>
      <c r="G359" s="122">
        <f t="shared" si="5"/>
        <v>77.82759999999999</v>
      </c>
    </row>
    <row r="360" spans="1:7" s="11" customFormat="1" ht="12.75" customHeight="1">
      <c r="A360" s="8"/>
      <c r="B360" s="8"/>
      <c r="C360" s="9">
        <v>4170</v>
      </c>
      <c r="D360" s="5" t="s">
        <v>138</v>
      </c>
      <c r="E360" s="88">
        <v>1500</v>
      </c>
      <c r="F360" s="131">
        <v>1160</v>
      </c>
      <c r="G360" s="122">
        <f t="shared" si="5"/>
        <v>77.33333333333333</v>
      </c>
    </row>
    <row r="361" spans="1:7" s="11" customFormat="1" ht="12" customHeight="1">
      <c r="A361" s="8"/>
      <c r="B361" s="8"/>
      <c r="C361" s="9">
        <v>4210</v>
      </c>
      <c r="D361" s="5" t="s">
        <v>37</v>
      </c>
      <c r="E361" s="88">
        <v>7000</v>
      </c>
      <c r="F361" s="131">
        <v>6620.74</v>
      </c>
      <c r="G361" s="122">
        <f t="shared" si="5"/>
        <v>94.582</v>
      </c>
    </row>
    <row r="362" spans="1:7" s="11" customFormat="1" ht="12.75" customHeight="1">
      <c r="A362" s="8"/>
      <c r="B362" s="8"/>
      <c r="C362" s="9">
        <v>4260</v>
      </c>
      <c r="D362" s="5" t="s">
        <v>70</v>
      </c>
      <c r="E362" s="88">
        <v>8500</v>
      </c>
      <c r="F362" s="131">
        <v>6460.76</v>
      </c>
      <c r="G362" s="122">
        <f t="shared" si="5"/>
        <v>76.00894117647059</v>
      </c>
    </row>
    <row r="363" spans="1:7" s="11" customFormat="1" ht="12" customHeight="1">
      <c r="A363" s="8"/>
      <c r="B363" s="8"/>
      <c r="C363" s="9">
        <v>4300</v>
      </c>
      <c r="D363" s="5" t="s">
        <v>43</v>
      </c>
      <c r="E363" s="88">
        <v>3000</v>
      </c>
      <c r="F363" s="131">
        <v>2080.58</v>
      </c>
      <c r="G363" s="122">
        <f t="shared" si="5"/>
        <v>69.35266666666666</v>
      </c>
    </row>
    <row r="364" spans="1:7" s="11" customFormat="1" ht="12.75" customHeight="1">
      <c r="A364" s="8"/>
      <c r="B364" s="8"/>
      <c r="C364" s="9">
        <v>4350</v>
      </c>
      <c r="D364" s="5" t="s">
        <v>155</v>
      </c>
      <c r="E364" s="88">
        <v>2500</v>
      </c>
      <c r="F364" s="143">
        <v>1933.7</v>
      </c>
      <c r="G364" s="122">
        <f t="shared" si="5"/>
        <v>77.348</v>
      </c>
    </row>
    <row r="365" spans="1:7" s="11" customFormat="1" ht="24.75" customHeight="1">
      <c r="A365" s="8"/>
      <c r="B365" s="8"/>
      <c r="C365" s="21">
        <v>4360</v>
      </c>
      <c r="D365" s="7" t="s">
        <v>184</v>
      </c>
      <c r="E365" s="88">
        <v>400</v>
      </c>
      <c r="F365" s="143">
        <v>191.9</v>
      </c>
      <c r="G365" s="122">
        <f t="shared" si="5"/>
        <v>47.975</v>
      </c>
    </row>
    <row r="366" spans="1:7" s="11" customFormat="1" ht="12" customHeight="1">
      <c r="A366" s="51"/>
      <c r="B366" s="52"/>
      <c r="C366" s="78">
        <v>4410</v>
      </c>
      <c r="D366" s="5" t="s">
        <v>78</v>
      </c>
      <c r="E366" s="138">
        <v>2000</v>
      </c>
      <c r="F366" s="143">
        <v>1550</v>
      </c>
      <c r="G366" s="122">
        <f t="shared" si="5"/>
        <v>77.5</v>
      </c>
    </row>
    <row r="367" spans="1:7" s="11" customFormat="1" ht="11.25" customHeight="1">
      <c r="A367" s="51"/>
      <c r="B367" s="52"/>
      <c r="C367" s="78">
        <v>4440</v>
      </c>
      <c r="D367" s="5" t="s">
        <v>72</v>
      </c>
      <c r="E367" s="138">
        <v>1911</v>
      </c>
      <c r="F367" s="143">
        <v>1910.07</v>
      </c>
      <c r="G367" s="122">
        <f t="shared" si="5"/>
        <v>99.95133437990582</v>
      </c>
    </row>
    <row r="368" spans="1:7" s="11" customFormat="1" ht="21.75" customHeight="1">
      <c r="A368" s="51"/>
      <c r="B368" s="52"/>
      <c r="C368" s="21">
        <v>4740</v>
      </c>
      <c r="D368" s="7" t="s">
        <v>185</v>
      </c>
      <c r="E368" s="150">
        <v>1000</v>
      </c>
      <c r="F368" s="134">
        <v>252.5</v>
      </c>
      <c r="G368" s="122">
        <f t="shared" si="5"/>
        <v>25.25</v>
      </c>
    </row>
    <row r="369" spans="1:7" s="11" customFormat="1" ht="12.75" customHeight="1">
      <c r="A369" s="51"/>
      <c r="B369" s="52"/>
      <c r="C369" s="21">
        <v>4750</v>
      </c>
      <c r="D369" s="7" t="s">
        <v>186</v>
      </c>
      <c r="E369" s="150">
        <v>2000</v>
      </c>
      <c r="F369" s="134">
        <v>1949.39</v>
      </c>
      <c r="G369" s="122">
        <f t="shared" si="5"/>
        <v>97.46950000000001</v>
      </c>
    </row>
    <row r="370" spans="1:7" s="11" customFormat="1" ht="23.25" customHeight="1">
      <c r="A370" s="60"/>
      <c r="B370" s="61">
        <v>85212</v>
      </c>
      <c r="C370" s="61"/>
      <c r="D370" s="62" t="s">
        <v>170</v>
      </c>
      <c r="E370" s="90">
        <f>SUM(E371:E375,E376:E383)</f>
        <v>2099422</v>
      </c>
      <c r="F370" s="91">
        <f>SUM(F371:F375,F376:F383)</f>
        <v>2087194.9800000002</v>
      </c>
      <c r="G370" s="91">
        <f t="shared" si="5"/>
        <v>99.41760065389428</v>
      </c>
    </row>
    <row r="371" spans="1:7" s="11" customFormat="1" ht="12.75" customHeight="1">
      <c r="A371" s="8"/>
      <c r="B371" s="8"/>
      <c r="C371" s="9">
        <v>3020</v>
      </c>
      <c r="D371" s="5" t="s">
        <v>134</v>
      </c>
      <c r="E371" s="88">
        <v>1000</v>
      </c>
      <c r="F371" s="125">
        <v>840.6</v>
      </c>
      <c r="G371" s="156">
        <f t="shared" si="5"/>
        <v>84.06</v>
      </c>
    </row>
    <row r="372" spans="1:7" s="11" customFormat="1" ht="12.75" customHeight="1">
      <c r="A372" s="8"/>
      <c r="B372" s="8"/>
      <c r="C372" s="9">
        <v>3110</v>
      </c>
      <c r="D372" s="5" t="s">
        <v>80</v>
      </c>
      <c r="E372" s="88">
        <v>1943006</v>
      </c>
      <c r="F372" s="131">
        <v>1943004.92</v>
      </c>
      <c r="G372" s="122">
        <f t="shared" si="5"/>
        <v>99.99994441602341</v>
      </c>
    </row>
    <row r="373" spans="1:7" s="11" customFormat="1" ht="12.75" customHeight="1">
      <c r="A373" s="8"/>
      <c r="B373" s="8"/>
      <c r="C373" s="9">
        <v>4010</v>
      </c>
      <c r="D373" s="5" t="s">
        <v>46</v>
      </c>
      <c r="E373" s="88">
        <v>86576</v>
      </c>
      <c r="F373" s="131">
        <v>80412.39</v>
      </c>
      <c r="G373" s="122">
        <f t="shared" si="5"/>
        <v>92.88069441877657</v>
      </c>
    </row>
    <row r="374" spans="1:7" s="11" customFormat="1" ht="12.75" customHeight="1">
      <c r="A374" s="8"/>
      <c r="B374" s="8"/>
      <c r="C374" s="9">
        <v>4040</v>
      </c>
      <c r="D374" s="5" t="s">
        <v>131</v>
      </c>
      <c r="E374" s="88">
        <v>5841</v>
      </c>
      <c r="F374" s="131">
        <v>5840.87</v>
      </c>
      <c r="G374" s="122">
        <f t="shared" si="5"/>
        <v>99.99777435370656</v>
      </c>
    </row>
    <row r="375" spans="1:7" s="11" customFormat="1" ht="12.75" customHeight="1">
      <c r="A375" s="8"/>
      <c r="B375" s="8"/>
      <c r="C375" s="9">
        <v>4110</v>
      </c>
      <c r="D375" s="5" t="s">
        <v>82</v>
      </c>
      <c r="E375" s="88">
        <v>37766</v>
      </c>
      <c r="F375" s="131">
        <v>35703.42</v>
      </c>
      <c r="G375" s="122">
        <f t="shared" si="5"/>
        <v>94.53852671715299</v>
      </c>
    </row>
    <row r="376" spans="1:7" s="11" customFormat="1" ht="12.75" customHeight="1">
      <c r="A376" s="8"/>
      <c r="B376" s="8"/>
      <c r="C376" s="9">
        <v>4120</v>
      </c>
      <c r="D376" s="5" t="s">
        <v>36</v>
      </c>
      <c r="E376" s="88">
        <v>3200</v>
      </c>
      <c r="F376" s="131">
        <v>1984.69</v>
      </c>
      <c r="G376" s="122">
        <f t="shared" si="5"/>
        <v>62.0215625</v>
      </c>
    </row>
    <row r="377" spans="1:7" s="11" customFormat="1" ht="12.75" customHeight="1">
      <c r="A377" s="8"/>
      <c r="B377" s="8"/>
      <c r="C377" s="9">
        <v>4210</v>
      </c>
      <c r="D377" s="5" t="s">
        <v>37</v>
      </c>
      <c r="E377" s="88">
        <v>1000</v>
      </c>
      <c r="F377" s="131">
        <v>567.59</v>
      </c>
      <c r="G377" s="122">
        <f t="shared" si="5"/>
        <v>56.759</v>
      </c>
    </row>
    <row r="378" spans="1:7" s="11" customFormat="1" ht="12.75" customHeight="1">
      <c r="A378" s="8"/>
      <c r="B378" s="8"/>
      <c r="C378" s="9">
        <v>4300</v>
      </c>
      <c r="D378" s="5" t="s">
        <v>43</v>
      </c>
      <c r="E378" s="88">
        <v>13332</v>
      </c>
      <c r="F378" s="131">
        <v>12557.83</v>
      </c>
      <c r="G378" s="122">
        <f t="shared" si="5"/>
        <v>94.19314431443144</v>
      </c>
    </row>
    <row r="379" spans="1:7" s="11" customFormat="1" ht="12.75" customHeight="1">
      <c r="A379" s="8"/>
      <c r="B379" s="8"/>
      <c r="C379" s="78">
        <v>4410</v>
      </c>
      <c r="D379" s="5" t="s">
        <v>78</v>
      </c>
      <c r="E379" s="88">
        <v>1000</v>
      </c>
      <c r="F379" s="131">
        <v>571.04</v>
      </c>
      <c r="G379" s="122">
        <f t="shared" si="5"/>
        <v>57.104</v>
      </c>
    </row>
    <row r="380" spans="1:7" s="11" customFormat="1" ht="12.75" customHeight="1">
      <c r="A380" s="8"/>
      <c r="B380" s="8"/>
      <c r="C380" s="9">
        <v>4440</v>
      </c>
      <c r="D380" s="5" t="s">
        <v>72</v>
      </c>
      <c r="E380" s="88">
        <v>2001</v>
      </c>
      <c r="F380" s="131">
        <v>2000.08</v>
      </c>
      <c r="G380" s="122">
        <f>F380/E380*100</f>
        <v>99.95402298850574</v>
      </c>
    </row>
    <row r="381" spans="1:7" s="11" customFormat="1" ht="19.5" customHeight="1">
      <c r="A381" s="8"/>
      <c r="B381" s="8"/>
      <c r="C381" s="9">
        <v>4700</v>
      </c>
      <c r="D381" s="5" t="s">
        <v>183</v>
      </c>
      <c r="E381" s="88">
        <v>1200</v>
      </c>
      <c r="F381" s="131">
        <v>849</v>
      </c>
      <c r="G381" s="122">
        <f>F381/E381*100</f>
        <v>70.75</v>
      </c>
    </row>
    <row r="382" spans="1:7" s="11" customFormat="1" ht="20.25" customHeight="1">
      <c r="A382" s="8"/>
      <c r="B382" s="8"/>
      <c r="C382" s="9">
        <v>4740</v>
      </c>
      <c r="D382" s="5" t="s">
        <v>185</v>
      </c>
      <c r="E382" s="88">
        <v>1000</v>
      </c>
      <c r="F382" s="131">
        <v>592.45</v>
      </c>
      <c r="G382" s="122">
        <f>F382/E382*100</f>
        <v>59.245000000000005</v>
      </c>
    </row>
    <row r="383" spans="1:7" s="11" customFormat="1" ht="12.75" customHeight="1">
      <c r="A383" s="8"/>
      <c r="B383" s="8"/>
      <c r="C383" s="21">
        <v>4750</v>
      </c>
      <c r="D383" s="7" t="s">
        <v>186</v>
      </c>
      <c r="E383" s="82">
        <v>2500</v>
      </c>
      <c r="F383" s="132">
        <v>2270.1</v>
      </c>
      <c r="G383" s="127">
        <f t="shared" si="5"/>
        <v>90.804</v>
      </c>
    </row>
    <row r="384" spans="1:7" s="11" customFormat="1" ht="12.75" customHeight="1">
      <c r="A384" s="57"/>
      <c r="B384" s="57"/>
      <c r="C384" s="57"/>
      <c r="D384" s="58"/>
      <c r="E384" s="96"/>
      <c r="F384" s="145"/>
      <c r="G384" s="146"/>
    </row>
    <row r="385" spans="1:7" s="11" customFormat="1" ht="12" customHeight="1">
      <c r="A385" s="108">
        <v>1</v>
      </c>
      <c r="B385" s="108">
        <v>2</v>
      </c>
      <c r="C385" s="108">
        <v>3</v>
      </c>
      <c r="D385" s="108">
        <v>4</v>
      </c>
      <c r="E385" s="108">
        <v>5</v>
      </c>
      <c r="F385" s="108">
        <v>6</v>
      </c>
      <c r="G385" s="108">
        <v>7</v>
      </c>
    </row>
    <row r="386" spans="1:7" s="11" customFormat="1" ht="34.5" customHeight="1">
      <c r="A386" s="60"/>
      <c r="B386" s="61">
        <v>85213</v>
      </c>
      <c r="C386" s="61"/>
      <c r="D386" s="62" t="s">
        <v>132</v>
      </c>
      <c r="E386" s="90">
        <f>E387</f>
        <v>16960</v>
      </c>
      <c r="F386" s="91">
        <f>F387</f>
        <v>16201.89</v>
      </c>
      <c r="G386" s="91">
        <f t="shared" si="5"/>
        <v>95.53001179245283</v>
      </c>
    </row>
    <row r="387" spans="1:7" ht="13.5" customHeight="1">
      <c r="A387" s="8"/>
      <c r="B387" s="8"/>
      <c r="C387" s="8">
        <v>4130</v>
      </c>
      <c r="D387" s="4" t="s">
        <v>117</v>
      </c>
      <c r="E387" s="81">
        <v>16960</v>
      </c>
      <c r="F387" s="141">
        <v>16201.89</v>
      </c>
      <c r="G387" s="119">
        <f t="shared" si="5"/>
        <v>95.53001179245283</v>
      </c>
    </row>
    <row r="388" spans="1:7" s="10" customFormat="1" ht="24" customHeight="1">
      <c r="A388" s="60"/>
      <c r="B388" s="61">
        <v>85214</v>
      </c>
      <c r="C388" s="61"/>
      <c r="D388" s="62" t="s">
        <v>171</v>
      </c>
      <c r="E388" s="90">
        <f>SUM(E389:E390)</f>
        <v>690860</v>
      </c>
      <c r="F388" s="91">
        <f>SUM(F389:F390)</f>
        <v>682691.4299999999</v>
      </c>
      <c r="G388" s="91">
        <f t="shared" si="5"/>
        <v>98.81762296268418</v>
      </c>
    </row>
    <row r="389" spans="1:7" ht="11.25" customHeight="1">
      <c r="A389" s="8"/>
      <c r="B389" s="8"/>
      <c r="C389" s="20">
        <v>3110</v>
      </c>
      <c r="D389" s="6" t="s">
        <v>80</v>
      </c>
      <c r="E389" s="80">
        <v>541860</v>
      </c>
      <c r="F389" s="115">
        <v>535348.47</v>
      </c>
      <c r="G389" s="126">
        <f t="shared" si="5"/>
        <v>98.7983002989702</v>
      </c>
    </row>
    <row r="390" spans="1:7" ht="12" customHeight="1">
      <c r="A390" s="8"/>
      <c r="B390" s="8"/>
      <c r="C390" s="8">
        <v>4330</v>
      </c>
      <c r="D390" s="4" t="s">
        <v>165</v>
      </c>
      <c r="E390" s="82">
        <v>149000</v>
      </c>
      <c r="F390" s="132">
        <v>147342.96</v>
      </c>
      <c r="G390" s="127">
        <f t="shared" si="5"/>
        <v>98.88789261744965</v>
      </c>
    </row>
    <row r="391" spans="1:7" s="10" customFormat="1" ht="15.75" customHeight="1">
      <c r="A391" s="60"/>
      <c r="B391" s="61">
        <v>85215</v>
      </c>
      <c r="C391" s="61"/>
      <c r="D391" s="62" t="s">
        <v>79</v>
      </c>
      <c r="E391" s="90">
        <f>SUM(E393,E392)</f>
        <v>127000</v>
      </c>
      <c r="F391" s="91">
        <f>SUM(F393,F392)</f>
        <v>125058.86</v>
      </c>
      <c r="G391" s="91">
        <f t="shared" si="5"/>
        <v>98.47154330708662</v>
      </c>
    </row>
    <row r="392" spans="1:7" ht="11.25" customHeight="1">
      <c r="A392" s="8"/>
      <c r="B392" s="8"/>
      <c r="C392" s="20">
        <v>3110</v>
      </c>
      <c r="D392" s="6" t="s">
        <v>80</v>
      </c>
      <c r="E392" s="80">
        <v>125000</v>
      </c>
      <c r="F392" s="115">
        <v>123414.79</v>
      </c>
      <c r="G392" s="126">
        <f t="shared" si="5"/>
        <v>98.731832</v>
      </c>
    </row>
    <row r="393" spans="1:7" ht="11.25" customHeight="1">
      <c r="A393" s="8"/>
      <c r="B393" s="8"/>
      <c r="C393" s="21">
        <v>4300</v>
      </c>
      <c r="D393" s="7" t="s">
        <v>43</v>
      </c>
      <c r="E393" s="82">
        <v>2000</v>
      </c>
      <c r="F393" s="132">
        <v>1644.07</v>
      </c>
      <c r="G393" s="127">
        <f t="shared" si="5"/>
        <v>82.20349999999999</v>
      </c>
    </row>
    <row r="394" spans="1:7" s="10" customFormat="1" ht="15" customHeight="1">
      <c r="A394" s="60"/>
      <c r="B394" s="61">
        <v>85219</v>
      </c>
      <c r="C394" s="61"/>
      <c r="D394" s="62" t="s">
        <v>18</v>
      </c>
      <c r="E394" s="90">
        <f>SUM(E395:E397,E398:E412)</f>
        <v>863649</v>
      </c>
      <c r="F394" s="91">
        <f>SUM(F395:F397,F398:F412)</f>
        <v>795186.4099999996</v>
      </c>
      <c r="G394" s="91">
        <f t="shared" si="5"/>
        <v>92.07286872328916</v>
      </c>
    </row>
    <row r="395" spans="1:7" ht="12.75" customHeight="1">
      <c r="A395" s="8"/>
      <c r="B395" s="8"/>
      <c r="C395" s="20">
        <v>3020</v>
      </c>
      <c r="D395" s="6" t="s">
        <v>134</v>
      </c>
      <c r="E395" s="80">
        <v>5300</v>
      </c>
      <c r="F395" s="125">
        <v>3449.7</v>
      </c>
      <c r="G395" s="126">
        <f t="shared" si="5"/>
        <v>65.08867924528302</v>
      </c>
    </row>
    <row r="396" spans="1:7" ht="12.75" customHeight="1">
      <c r="A396" s="8"/>
      <c r="B396" s="8"/>
      <c r="C396" s="9">
        <v>4010</v>
      </c>
      <c r="D396" s="5" t="s">
        <v>46</v>
      </c>
      <c r="E396" s="88">
        <v>528476</v>
      </c>
      <c r="F396" s="118">
        <v>526501.82</v>
      </c>
      <c r="G396" s="122">
        <f t="shared" si="5"/>
        <v>99.62643904358947</v>
      </c>
    </row>
    <row r="397" spans="1:7" ht="13.5" customHeight="1">
      <c r="A397" s="8"/>
      <c r="B397" s="8"/>
      <c r="C397" s="9">
        <v>4040</v>
      </c>
      <c r="D397" s="5" t="s">
        <v>131</v>
      </c>
      <c r="E397" s="88">
        <v>34023</v>
      </c>
      <c r="F397" s="118">
        <v>34022.35</v>
      </c>
      <c r="G397" s="122">
        <f t="shared" si="5"/>
        <v>99.99808952767245</v>
      </c>
    </row>
    <row r="398" spans="1:7" ht="13.5" customHeight="1">
      <c r="A398" s="8"/>
      <c r="B398" s="8"/>
      <c r="C398" s="9">
        <v>4110</v>
      </c>
      <c r="D398" s="5" t="s">
        <v>82</v>
      </c>
      <c r="E398" s="88">
        <v>83700</v>
      </c>
      <c r="F398" s="118">
        <v>81224.1</v>
      </c>
      <c r="G398" s="122">
        <f t="shared" si="5"/>
        <v>97.04193548387097</v>
      </c>
    </row>
    <row r="399" spans="1:7" ht="12.75" customHeight="1">
      <c r="A399" s="8"/>
      <c r="B399" s="8"/>
      <c r="C399" s="9">
        <v>4120</v>
      </c>
      <c r="D399" s="5" t="s">
        <v>36</v>
      </c>
      <c r="E399" s="88">
        <v>14500</v>
      </c>
      <c r="F399" s="118">
        <v>13137.32</v>
      </c>
      <c r="G399" s="122">
        <f t="shared" si="5"/>
        <v>90.60220689655172</v>
      </c>
    </row>
    <row r="400" spans="1:7" ht="12.75" customHeight="1">
      <c r="A400" s="8"/>
      <c r="B400" s="8"/>
      <c r="C400" s="20">
        <v>4170</v>
      </c>
      <c r="D400" s="6" t="s">
        <v>138</v>
      </c>
      <c r="E400" s="88">
        <v>9500</v>
      </c>
      <c r="F400" s="118">
        <v>8620</v>
      </c>
      <c r="G400" s="122">
        <f t="shared" si="5"/>
        <v>90.73684210526316</v>
      </c>
    </row>
    <row r="401" spans="1:7" ht="12.75" customHeight="1">
      <c r="A401" s="8"/>
      <c r="B401" s="8"/>
      <c r="C401" s="20">
        <v>4210</v>
      </c>
      <c r="D401" s="6" t="s">
        <v>37</v>
      </c>
      <c r="E401" s="88">
        <v>50150</v>
      </c>
      <c r="F401" s="118">
        <v>13450.07</v>
      </c>
      <c r="G401" s="122">
        <f t="shared" si="5"/>
        <v>26.81968095712861</v>
      </c>
    </row>
    <row r="402" spans="1:7" ht="12.75" customHeight="1">
      <c r="A402" s="8"/>
      <c r="B402" s="8"/>
      <c r="C402" s="9">
        <v>4260</v>
      </c>
      <c r="D402" s="5" t="s">
        <v>70</v>
      </c>
      <c r="E402" s="88">
        <v>6000</v>
      </c>
      <c r="F402" s="118">
        <v>3979.08</v>
      </c>
      <c r="G402" s="122">
        <f t="shared" si="5"/>
        <v>66.318</v>
      </c>
    </row>
    <row r="403" spans="1:7" ht="12.75" customHeight="1">
      <c r="A403" s="8"/>
      <c r="B403" s="8"/>
      <c r="C403" s="9">
        <v>4270</v>
      </c>
      <c r="D403" s="5" t="s">
        <v>62</v>
      </c>
      <c r="E403" s="88">
        <v>5000</v>
      </c>
      <c r="F403" s="118">
        <v>4697</v>
      </c>
      <c r="G403" s="122">
        <f t="shared" si="5"/>
        <v>93.94</v>
      </c>
    </row>
    <row r="404" spans="1:7" ht="12.75" customHeight="1">
      <c r="A404" s="8"/>
      <c r="B404" s="8"/>
      <c r="C404" s="9">
        <v>4280</v>
      </c>
      <c r="D404" s="5" t="s">
        <v>56</v>
      </c>
      <c r="E404" s="88">
        <v>800</v>
      </c>
      <c r="F404" s="118">
        <v>214</v>
      </c>
      <c r="G404" s="122">
        <f t="shared" si="5"/>
        <v>26.75</v>
      </c>
    </row>
    <row r="405" spans="1:7" ht="12.75" customHeight="1">
      <c r="A405" s="8"/>
      <c r="B405" s="8"/>
      <c r="C405" s="9">
        <v>4300</v>
      </c>
      <c r="D405" s="5" t="s">
        <v>43</v>
      </c>
      <c r="E405" s="88">
        <v>62000</v>
      </c>
      <c r="F405" s="118">
        <v>47216.19</v>
      </c>
      <c r="G405" s="122">
        <f t="shared" si="5"/>
        <v>76.15514516129032</v>
      </c>
    </row>
    <row r="406" spans="1:7" ht="12.75" customHeight="1">
      <c r="A406" s="8"/>
      <c r="B406" s="8"/>
      <c r="C406" s="9">
        <v>4350</v>
      </c>
      <c r="D406" s="6" t="s">
        <v>155</v>
      </c>
      <c r="E406" s="88">
        <v>2500</v>
      </c>
      <c r="F406" s="118">
        <v>1945.9</v>
      </c>
      <c r="G406" s="122">
        <f t="shared" si="5"/>
        <v>77.836</v>
      </c>
    </row>
    <row r="407" spans="1:7" ht="21" customHeight="1">
      <c r="A407" s="8"/>
      <c r="B407" s="8"/>
      <c r="C407" s="25">
        <v>4370</v>
      </c>
      <c r="D407" s="7" t="s">
        <v>181</v>
      </c>
      <c r="E407" s="88">
        <v>8600</v>
      </c>
      <c r="F407" s="118">
        <v>7632</v>
      </c>
      <c r="G407" s="122">
        <f t="shared" si="5"/>
        <v>88.74418604651163</v>
      </c>
    </row>
    <row r="408" spans="1:7" ht="13.5" customHeight="1">
      <c r="A408" s="8"/>
      <c r="B408" s="8"/>
      <c r="C408" s="9">
        <v>4410</v>
      </c>
      <c r="D408" s="5" t="s">
        <v>78</v>
      </c>
      <c r="E408" s="88">
        <v>21000</v>
      </c>
      <c r="F408" s="118">
        <v>18754.58</v>
      </c>
      <c r="G408" s="122">
        <f t="shared" si="5"/>
        <v>89.30752380952381</v>
      </c>
    </row>
    <row r="409" spans="1:7" ht="12.75" customHeight="1">
      <c r="A409" s="8"/>
      <c r="B409" s="8"/>
      <c r="C409" s="21">
        <v>4440</v>
      </c>
      <c r="D409" s="7" t="s">
        <v>72</v>
      </c>
      <c r="E409" s="82">
        <v>9200</v>
      </c>
      <c r="F409" s="144">
        <v>8933.69</v>
      </c>
      <c r="G409" s="127">
        <f>F409/E409*100</f>
        <v>97.10532608695652</v>
      </c>
    </row>
    <row r="410" spans="1:7" ht="21" customHeight="1">
      <c r="A410" s="8"/>
      <c r="B410" s="8"/>
      <c r="C410" s="9">
        <v>4700</v>
      </c>
      <c r="D410" s="5" t="s">
        <v>183</v>
      </c>
      <c r="E410" s="82">
        <v>4200</v>
      </c>
      <c r="F410" s="144">
        <v>3493</v>
      </c>
      <c r="G410" s="127">
        <f>F410/E410*100</f>
        <v>83.16666666666667</v>
      </c>
    </row>
    <row r="411" spans="1:7" ht="24.75" customHeight="1">
      <c r="A411" s="8"/>
      <c r="B411" s="8"/>
      <c r="C411" s="9">
        <v>4740</v>
      </c>
      <c r="D411" s="5" t="s">
        <v>185</v>
      </c>
      <c r="E411" s="82">
        <v>1900</v>
      </c>
      <c r="F411" s="144">
        <v>1336.45</v>
      </c>
      <c r="G411" s="127">
        <f>F411/E411*100</f>
        <v>70.33947368421053</v>
      </c>
    </row>
    <row r="412" spans="1:7" ht="12.75" customHeight="1">
      <c r="A412" s="8"/>
      <c r="B412" s="8"/>
      <c r="C412" s="23">
        <v>4750</v>
      </c>
      <c r="D412" s="16" t="s">
        <v>186</v>
      </c>
      <c r="E412" s="82">
        <v>16800</v>
      </c>
      <c r="F412" s="144">
        <v>16579.16</v>
      </c>
      <c r="G412" s="127">
        <f t="shared" si="5"/>
        <v>98.68547619047618</v>
      </c>
    </row>
    <row r="413" spans="1:7" ht="12.75" customHeight="1">
      <c r="A413" s="60"/>
      <c r="B413" s="61">
        <v>85219</v>
      </c>
      <c r="C413" s="61"/>
      <c r="D413" s="62" t="s">
        <v>193</v>
      </c>
      <c r="E413" s="90">
        <f>SUM(E414:E424,E425:E430)</f>
        <v>102875</v>
      </c>
      <c r="F413" s="91">
        <f>SUM(F414:F424,F425:F430)</f>
        <v>75798.01</v>
      </c>
      <c r="G413" s="91">
        <f aca="true" t="shared" si="6" ref="G413:G429">F413/E413*100</f>
        <v>73.67971810449573</v>
      </c>
    </row>
    <row r="414" spans="1:7" ht="12.75" customHeight="1">
      <c r="A414" s="8"/>
      <c r="B414" s="8"/>
      <c r="C414" s="9">
        <v>3119</v>
      </c>
      <c r="D414" s="5" t="s">
        <v>80</v>
      </c>
      <c r="E414" s="88">
        <v>10802</v>
      </c>
      <c r="F414" s="131">
        <v>10800</v>
      </c>
      <c r="G414" s="126">
        <f t="shared" si="6"/>
        <v>99.98148491020181</v>
      </c>
    </row>
    <row r="415" spans="1:7" ht="12.75" customHeight="1">
      <c r="A415" s="8"/>
      <c r="B415" s="8"/>
      <c r="C415" s="9">
        <v>4018</v>
      </c>
      <c r="D415" s="5" t="s">
        <v>46</v>
      </c>
      <c r="E415" s="88">
        <v>42750</v>
      </c>
      <c r="F415" s="131">
        <v>22142.14</v>
      </c>
      <c r="G415" s="126">
        <f t="shared" si="6"/>
        <v>51.79447953216374</v>
      </c>
    </row>
    <row r="416" spans="1:7" ht="12.75" customHeight="1">
      <c r="A416" s="8"/>
      <c r="B416" s="8"/>
      <c r="C416" s="9">
        <v>4019</v>
      </c>
      <c r="D416" s="5" t="s">
        <v>46</v>
      </c>
      <c r="E416" s="88">
        <v>2263</v>
      </c>
      <c r="F416" s="131">
        <v>1172.26</v>
      </c>
      <c r="G416" s="126">
        <f t="shared" si="6"/>
        <v>51.801148917366326</v>
      </c>
    </row>
    <row r="417" spans="1:7" ht="12.75" customHeight="1">
      <c r="A417" s="8"/>
      <c r="B417" s="8"/>
      <c r="C417" s="9">
        <v>4118</v>
      </c>
      <c r="D417" s="5" t="s">
        <v>82</v>
      </c>
      <c r="E417" s="88">
        <v>7045</v>
      </c>
      <c r="F417" s="131">
        <v>3601.55</v>
      </c>
      <c r="G417" s="122">
        <f t="shared" si="6"/>
        <v>51.12207239176721</v>
      </c>
    </row>
    <row r="418" spans="1:7" ht="12.75" customHeight="1">
      <c r="A418" s="8"/>
      <c r="B418" s="8"/>
      <c r="C418" s="9">
        <v>4119</v>
      </c>
      <c r="D418" s="5" t="s">
        <v>82</v>
      </c>
      <c r="E418" s="88">
        <v>373</v>
      </c>
      <c r="F418" s="131">
        <v>190.66</v>
      </c>
      <c r="G418" s="122">
        <f t="shared" si="6"/>
        <v>51.11528150134048</v>
      </c>
    </row>
    <row r="419" spans="1:7" ht="12.75" customHeight="1">
      <c r="A419" s="8"/>
      <c r="B419" s="8"/>
      <c r="C419" s="9">
        <v>4128</v>
      </c>
      <c r="D419" s="5" t="s">
        <v>36</v>
      </c>
      <c r="E419" s="88">
        <v>1185</v>
      </c>
      <c r="F419" s="131">
        <v>577.12</v>
      </c>
      <c r="G419" s="122">
        <f t="shared" si="6"/>
        <v>48.70210970464135</v>
      </c>
    </row>
    <row r="420" spans="1:7" ht="12.75" customHeight="1">
      <c r="A420" s="8"/>
      <c r="B420" s="8"/>
      <c r="C420" s="9">
        <v>4129</v>
      </c>
      <c r="D420" s="5" t="s">
        <v>36</v>
      </c>
      <c r="E420" s="88">
        <v>63</v>
      </c>
      <c r="F420" s="131">
        <v>30.54</v>
      </c>
      <c r="G420" s="122">
        <f t="shared" si="6"/>
        <v>48.476190476190474</v>
      </c>
    </row>
    <row r="421" spans="1:7" ht="12.75" customHeight="1">
      <c r="A421" s="8"/>
      <c r="B421" s="8"/>
      <c r="C421" s="20">
        <v>4178</v>
      </c>
      <c r="D421" s="6" t="s">
        <v>138</v>
      </c>
      <c r="E421" s="88">
        <v>9426</v>
      </c>
      <c r="F421" s="131">
        <v>9419.33</v>
      </c>
      <c r="G421" s="122">
        <f t="shared" si="6"/>
        <v>99.92923827710588</v>
      </c>
    </row>
    <row r="422" spans="1:7" ht="12.75" customHeight="1">
      <c r="A422" s="8"/>
      <c r="B422" s="8"/>
      <c r="C422" s="20">
        <v>4179</v>
      </c>
      <c r="D422" s="6" t="s">
        <v>138</v>
      </c>
      <c r="E422" s="88">
        <v>499</v>
      </c>
      <c r="F422" s="131">
        <v>498.67</v>
      </c>
      <c r="G422" s="122">
        <f t="shared" si="6"/>
        <v>99.93386773547095</v>
      </c>
    </row>
    <row r="423" spans="1:7" ht="12.75" customHeight="1">
      <c r="A423" s="8"/>
      <c r="B423" s="8"/>
      <c r="C423" s="20">
        <v>4218</v>
      </c>
      <c r="D423" s="6" t="s">
        <v>37</v>
      </c>
      <c r="E423" s="88">
        <v>6103</v>
      </c>
      <c r="F423" s="131">
        <v>5150.13</v>
      </c>
      <c r="G423" s="122">
        <f t="shared" si="6"/>
        <v>84.38685892184172</v>
      </c>
    </row>
    <row r="424" spans="1:7" ht="12.75" customHeight="1">
      <c r="A424" s="8"/>
      <c r="B424" s="8"/>
      <c r="C424" s="20">
        <v>4219</v>
      </c>
      <c r="D424" s="6" t="s">
        <v>37</v>
      </c>
      <c r="E424" s="88">
        <v>323</v>
      </c>
      <c r="F424" s="131">
        <v>272.65</v>
      </c>
      <c r="G424" s="122">
        <f t="shared" si="6"/>
        <v>84.41176470588235</v>
      </c>
    </row>
    <row r="425" spans="1:7" ht="12.75" customHeight="1">
      <c r="A425" s="8"/>
      <c r="B425" s="8"/>
      <c r="C425" s="20">
        <v>4308</v>
      </c>
      <c r="D425" s="6" t="s">
        <v>43</v>
      </c>
      <c r="E425" s="80">
        <v>19851</v>
      </c>
      <c r="F425" s="115">
        <v>19768.17</v>
      </c>
      <c r="G425" s="126">
        <f t="shared" si="6"/>
        <v>99.58274142360585</v>
      </c>
    </row>
    <row r="426" spans="1:7" ht="12.75" customHeight="1">
      <c r="A426" s="8"/>
      <c r="B426" s="8"/>
      <c r="C426" s="9">
        <v>4309</v>
      </c>
      <c r="D426" s="5" t="s">
        <v>43</v>
      </c>
      <c r="E426" s="88">
        <v>1051</v>
      </c>
      <c r="F426" s="131">
        <v>1046.59</v>
      </c>
      <c r="G426" s="122">
        <f t="shared" si="6"/>
        <v>99.58039961941007</v>
      </c>
    </row>
    <row r="427" spans="1:7" ht="12.75" customHeight="1">
      <c r="A427" s="8"/>
      <c r="B427" s="8"/>
      <c r="C427" s="9">
        <v>4438</v>
      </c>
      <c r="D427" s="5" t="s">
        <v>188</v>
      </c>
      <c r="E427" s="88">
        <v>133</v>
      </c>
      <c r="F427" s="131">
        <v>132.96</v>
      </c>
      <c r="G427" s="122">
        <f t="shared" si="6"/>
        <v>99.96992481203009</v>
      </c>
    </row>
    <row r="428" spans="1:7" ht="12.75" customHeight="1">
      <c r="A428" s="8"/>
      <c r="B428" s="8"/>
      <c r="C428" s="9">
        <v>4439</v>
      </c>
      <c r="D428" s="5" t="s">
        <v>188</v>
      </c>
      <c r="E428" s="88">
        <v>8</v>
      </c>
      <c r="F428" s="131">
        <v>7.04</v>
      </c>
      <c r="G428" s="122">
        <f t="shared" si="6"/>
        <v>88</v>
      </c>
    </row>
    <row r="429" spans="1:7" ht="12.75" customHeight="1">
      <c r="A429" s="8"/>
      <c r="B429" s="8"/>
      <c r="C429" s="9">
        <v>4758</v>
      </c>
      <c r="D429" s="5" t="s">
        <v>186</v>
      </c>
      <c r="E429" s="88">
        <v>950</v>
      </c>
      <c r="F429" s="131">
        <v>938.51</v>
      </c>
      <c r="G429" s="122">
        <f t="shared" si="6"/>
        <v>98.79052631578948</v>
      </c>
    </row>
    <row r="430" spans="1:7" ht="12.75" customHeight="1">
      <c r="A430" s="22"/>
      <c r="B430" s="22"/>
      <c r="C430" s="23">
        <v>4759</v>
      </c>
      <c r="D430" s="16" t="s">
        <v>186</v>
      </c>
      <c r="E430" s="89">
        <v>50</v>
      </c>
      <c r="F430" s="133">
        <v>49.69</v>
      </c>
      <c r="G430" s="124">
        <f>F430/E430*100</f>
        <v>99.38</v>
      </c>
    </row>
    <row r="431" spans="1:7" ht="15" customHeight="1">
      <c r="A431" s="60"/>
      <c r="B431" s="61">
        <v>85295</v>
      </c>
      <c r="C431" s="61"/>
      <c r="D431" s="62" t="s">
        <v>6</v>
      </c>
      <c r="E431" s="90">
        <f>E432+E433</f>
        <v>274000</v>
      </c>
      <c r="F431" s="91">
        <f>F432+F433</f>
        <v>269421.98</v>
      </c>
      <c r="G431" s="91">
        <f t="shared" si="5"/>
        <v>98.32918978102188</v>
      </c>
    </row>
    <row r="432" spans="1:7" ht="12.75" customHeight="1">
      <c r="A432" s="8"/>
      <c r="B432" s="8"/>
      <c r="C432" s="9">
        <v>3110</v>
      </c>
      <c r="D432" s="5" t="s">
        <v>81</v>
      </c>
      <c r="E432" s="88">
        <v>259000</v>
      </c>
      <c r="F432" s="131">
        <v>254421.98</v>
      </c>
      <c r="G432" s="122">
        <f t="shared" si="5"/>
        <v>98.23242471042471</v>
      </c>
    </row>
    <row r="433" spans="1:7" ht="15" customHeight="1">
      <c r="A433" s="8"/>
      <c r="B433" s="8"/>
      <c r="C433" s="21">
        <v>4210</v>
      </c>
      <c r="D433" s="7" t="s">
        <v>37</v>
      </c>
      <c r="E433" s="82">
        <v>15000</v>
      </c>
      <c r="F433" s="132">
        <v>15000</v>
      </c>
      <c r="G433" s="127">
        <f>F433/E433*100</f>
        <v>100</v>
      </c>
    </row>
    <row r="434" spans="1:7" ht="15" customHeight="1">
      <c r="A434" s="57"/>
      <c r="B434" s="57"/>
      <c r="C434" s="57"/>
      <c r="D434" s="58"/>
      <c r="E434" s="96"/>
      <c r="F434" s="145"/>
      <c r="G434" s="146"/>
    </row>
    <row r="435" spans="1:7" ht="15" customHeight="1">
      <c r="A435" s="44"/>
      <c r="B435" s="44"/>
      <c r="C435" s="44"/>
      <c r="D435" s="45"/>
      <c r="E435" s="97"/>
      <c r="F435" s="147"/>
      <c r="G435" s="148"/>
    </row>
    <row r="436" spans="1:7" ht="15" customHeight="1">
      <c r="A436" s="44"/>
      <c r="B436" s="44"/>
      <c r="C436" s="44"/>
      <c r="D436" s="45"/>
      <c r="E436" s="97"/>
      <c r="F436" s="147"/>
      <c r="G436" s="148"/>
    </row>
    <row r="437" spans="1:7" ht="15" customHeight="1">
      <c r="A437" s="44"/>
      <c r="B437" s="44"/>
      <c r="C437" s="44"/>
      <c r="D437" s="45"/>
      <c r="E437" s="97"/>
      <c r="F437" s="147"/>
      <c r="G437" s="148"/>
    </row>
    <row r="438" spans="1:7" ht="15" customHeight="1">
      <c r="A438" s="44"/>
      <c r="B438" s="44"/>
      <c r="C438" s="44"/>
      <c r="D438" s="45"/>
      <c r="E438" s="97"/>
      <c r="F438" s="147"/>
      <c r="G438" s="148"/>
    </row>
    <row r="439" spans="1:7" ht="15" customHeight="1">
      <c r="A439" s="44"/>
      <c r="B439" s="44"/>
      <c r="C439" s="44"/>
      <c r="D439" s="45"/>
      <c r="E439" s="97"/>
      <c r="F439" s="147"/>
      <c r="G439" s="148"/>
    </row>
    <row r="440" spans="1:7" ht="14.25" customHeight="1">
      <c r="A440" s="108">
        <v>1</v>
      </c>
      <c r="B440" s="108">
        <v>2</v>
      </c>
      <c r="C440" s="108">
        <v>3</v>
      </c>
      <c r="D440" s="108">
        <v>4</v>
      </c>
      <c r="E440" s="108">
        <v>5</v>
      </c>
      <c r="F440" s="108">
        <v>6</v>
      </c>
      <c r="G440" s="108">
        <v>7</v>
      </c>
    </row>
    <row r="441" spans="1:7" s="11" customFormat="1" ht="15" customHeight="1">
      <c r="A441" s="53">
        <v>854</v>
      </c>
      <c r="B441" s="54"/>
      <c r="C441" s="74"/>
      <c r="D441" s="56" t="s">
        <v>86</v>
      </c>
      <c r="E441" s="83">
        <f>SUM(E442,E463,E458)</f>
        <v>1383927</v>
      </c>
      <c r="F441" s="85">
        <f>SUM(F442,F463,F458)</f>
        <v>1231217.09</v>
      </c>
      <c r="G441" s="103">
        <f t="shared" si="5"/>
        <v>88.96546494143116</v>
      </c>
    </row>
    <row r="442" spans="1:7" s="11" customFormat="1" ht="16.5" customHeight="1">
      <c r="A442" s="40"/>
      <c r="B442" s="37">
        <v>85401</v>
      </c>
      <c r="C442" s="37"/>
      <c r="D442" s="29" t="s">
        <v>83</v>
      </c>
      <c r="E442" s="84">
        <f>SUM(E443:E452,E453:E457)</f>
        <v>1193882</v>
      </c>
      <c r="F442" s="86">
        <f>SUM(F443:F452,F453:F457)</f>
        <v>1080078.71</v>
      </c>
      <c r="G442" s="91">
        <f t="shared" si="5"/>
        <v>90.46779413710902</v>
      </c>
    </row>
    <row r="443" spans="1:7" ht="12.75" customHeight="1">
      <c r="A443" s="21"/>
      <c r="B443" s="21"/>
      <c r="C443" s="9">
        <v>3020</v>
      </c>
      <c r="D443" s="5" t="s">
        <v>134</v>
      </c>
      <c r="E443" s="88">
        <v>89353</v>
      </c>
      <c r="F443" s="131">
        <v>80490.27</v>
      </c>
      <c r="G443" s="126">
        <f aca="true" t="shared" si="7" ref="G443:G521">F443/E443*100</f>
        <v>90.08121719472206</v>
      </c>
    </row>
    <row r="444" spans="1:7" ht="12.75" customHeight="1">
      <c r="A444" s="8"/>
      <c r="B444" s="8"/>
      <c r="C444" s="20">
        <v>4010</v>
      </c>
      <c r="D444" s="6" t="s">
        <v>46</v>
      </c>
      <c r="E444" s="88">
        <v>762495</v>
      </c>
      <c r="F444" s="131">
        <v>720444.31</v>
      </c>
      <c r="G444" s="122">
        <f t="shared" si="7"/>
        <v>94.4851192466836</v>
      </c>
    </row>
    <row r="445" spans="1:7" ht="12" customHeight="1">
      <c r="A445" s="8"/>
      <c r="B445" s="8"/>
      <c r="C445" s="20">
        <v>4040</v>
      </c>
      <c r="D445" s="6" t="s">
        <v>131</v>
      </c>
      <c r="E445" s="88">
        <v>37314</v>
      </c>
      <c r="F445" s="131">
        <v>37254.1</v>
      </c>
      <c r="G445" s="122">
        <f t="shared" si="7"/>
        <v>99.83947044004931</v>
      </c>
    </row>
    <row r="446" spans="1:7" ht="12" customHeight="1">
      <c r="A446" s="8"/>
      <c r="B446" s="8"/>
      <c r="C446" s="9">
        <v>4110</v>
      </c>
      <c r="D446" s="5" t="s">
        <v>82</v>
      </c>
      <c r="E446" s="88">
        <v>158403</v>
      </c>
      <c r="F446" s="131">
        <v>122979.45</v>
      </c>
      <c r="G446" s="122">
        <f t="shared" si="7"/>
        <v>77.63707126758963</v>
      </c>
    </row>
    <row r="447" spans="1:7" ht="12" customHeight="1">
      <c r="A447" s="8"/>
      <c r="B447" s="8"/>
      <c r="C447" s="20">
        <v>4120</v>
      </c>
      <c r="D447" s="6" t="s">
        <v>36</v>
      </c>
      <c r="E447" s="88">
        <v>22805</v>
      </c>
      <c r="F447" s="131">
        <v>17125.27</v>
      </c>
      <c r="G447" s="122">
        <f t="shared" si="7"/>
        <v>75.09436527077395</v>
      </c>
    </row>
    <row r="448" spans="1:7" ht="12" customHeight="1">
      <c r="A448" s="8"/>
      <c r="B448" s="8"/>
      <c r="C448" s="9">
        <v>4210</v>
      </c>
      <c r="D448" s="5" t="s">
        <v>37</v>
      </c>
      <c r="E448" s="88">
        <v>30600</v>
      </c>
      <c r="F448" s="131">
        <v>25415.52</v>
      </c>
      <c r="G448" s="122">
        <f t="shared" si="7"/>
        <v>83.05725490196079</v>
      </c>
    </row>
    <row r="449" spans="1:7" ht="12" customHeight="1">
      <c r="A449" s="8"/>
      <c r="B449" s="8"/>
      <c r="C449" s="9">
        <v>4240</v>
      </c>
      <c r="D449" s="5" t="s">
        <v>69</v>
      </c>
      <c r="E449" s="88">
        <v>12500</v>
      </c>
      <c r="F449" s="131">
        <v>7224.1</v>
      </c>
      <c r="G449" s="122">
        <f t="shared" si="7"/>
        <v>57.7928</v>
      </c>
    </row>
    <row r="450" spans="1:7" ht="12.75" customHeight="1">
      <c r="A450" s="8"/>
      <c r="B450" s="8"/>
      <c r="C450" s="9">
        <v>4270</v>
      </c>
      <c r="D450" s="5" t="s">
        <v>75</v>
      </c>
      <c r="E450" s="88">
        <v>1600</v>
      </c>
      <c r="F450" s="131">
        <v>1104.1</v>
      </c>
      <c r="G450" s="122">
        <f t="shared" si="7"/>
        <v>69.00625</v>
      </c>
    </row>
    <row r="451" spans="1:7" ht="12.75" customHeight="1">
      <c r="A451" s="8"/>
      <c r="B451" s="8"/>
      <c r="C451" s="9">
        <v>4280</v>
      </c>
      <c r="D451" s="5" t="s">
        <v>56</v>
      </c>
      <c r="E451" s="88">
        <v>2850</v>
      </c>
      <c r="F451" s="131">
        <v>1214</v>
      </c>
      <c r="G451" s="122">
        <f t="shared" si="7"/>
        <v>42.59649122807018</v>
      </c>
    </row>
    <row r="452" spans="1:7" ht="12" customHeight="1">
      <c r="A452" s="8"/>
      <c r="B452" s="8"/>
      <c r="C452" s="9">
        <v>4300</v>
      </c>
      <c r="D452" s="5" t="s">
        <v>43</v>
      </c>
      <c r="E452" s="88">
        <v>9900</v>
      </c>
      <c r="F452" s="131">
        <v>8119.36</v>
      </c>
      <c r="G452" s="122">
        <f t="shared" si="7"/>
        <v>82.01373737373737</v>
      </c>
    </row>
    <row r="453" spans="1:7" ht="23.25" customHeight="1">
      <c r="A453" s="8"/>
      <c r="B453" s="8"/>
      <c r="C453" s="9">
        <v>4370</v>
      </c>
      <c r="D453" s="5" t="s">
        <v>181</v>
      </c>
      <c r="E453" s="88">
        <v>300</v>
      </c>
      <c r="F453" s="131"/>
      <c r="G453" s="122">
        <f t="shared" si="7"/>
        <v>0</v>
      </c>
    </row>
    <row r="454" spans="1:7" ht="12.75" customHeight="1">
      <c r="A454" s="8"/>
      <c r="B454" s="8"/>
      <c r="C454" s="9">
        <v>4410</v>
      </c>
      <c r="D454" s="5" t="s">
        <v>54</v>
      </c>
      <c r="E454" s="88">
        <v>1700</v>
      </c>
      <c r="F454" s="131">
        <v>65.2</v>
      </c>
      <c r="G454" s="122">
        <f t="shared" si="7"/>
        <v>3.835294117647059</v>
      </c>
    </row>
    <row r="455" spans="1:7" ht="12" customHeight="1">
      <c r="A455" s="8"/>
      <c r="B455" s="8"/>
      <c r="C455" s="9">
        <v>4440</v>
      </c>
      <c r="D455" s="5" t="s">
        <v>72</v>
      </c>
      <c r="E455" s="88">
        <v>54862</v>
      </c>
      <c r="F455" s="131">
        <v>54862</v>
      </c>
      <c r="G455" s="122">
        <f t="shared" si="7"/>
        <v>100</v>
      </c>
    </row>
    <row r="456" spans="1:7" ht="21.75" customHeight="1">
      <c r="A456" s="8"/>
      <c r="B456" s="8"/>
      <c r="C456" s="9">
        <v>4740</v>
      </c>
      <c r="D456" s="5" t="s">
        <v>185</v>
      </c>
      <c r="E456" s="88">
        <v>6200</v>
      </c>
      <c r="F456" s="131">
        <v>1556.85</v>
      </c>
      <c r="G456" s="122">
        <f t="shared" si="7"/>
        <v>25.11048387096774</v>
      </c>
    </row>
    <row r="457" spans="1:7" ht="12" customHeight="1">
      <c r="A457" s="22"/>
      <c r="B457" s="22"/>
      <c r="C457" s="23">
        <v>4750</v>
      </c>
      <c r="D457" s="16" t="s">
        <v>186</v>
      </c>
      <c r="E457" s="89">
        <v>3000</v>
      </c>
      <c r="F457" s="133">
        <v>2224.18</v>
      </c>
      <c r="G457" s="122">
        <f t="shared" si="7"/>
        <v>74.13933333333333</v>
      </c>
    </row>
    <row r="458" spans="1:7" ht="21.75" customHeight="1">
      <c r="A458" s="40"/>
      <c r="B458" s="37">
        <v>85412</v>
      </c>
      <c r="C458" s="37"/>
      <c r="D458" s="29" t="s">
        <v>166</v>
      </c>
      <c r="E458" s="84">
        <f>SUM(E459:E462)</f>
        <v>51000</v>
      </c>
      <c r="F458" s="86">
        <f>SUM(F459:F462)</f>
        <v>34415.58</v>
      </c>
      <c r="G458" s="91">
        <f t="shared" si="7"/>
        <v>67.48152941176471</v>
      </c>
    </row>
    <row r="459" spans="1:7" ht="12" customHeight="1">
      <c r="A459" s="21"/>
      <c r="B459" s="21"/>
      <c r="C459" s="9">
        <v>4210</v>
      </c>
      <c r="D459" s="5" t="s">
        <v>53</v>
      </c>
      <c r="E459" s="88">
        <v>12500</v>
      </c>
      <c r="F459" s="131">
        <v>9837.23</v>
      </c>
      <c r="G459" s="122">
        <f>F459/E459*100</f>
        <v>78.69784</v>
      </c>
    </row>
    <row r="460" spans="1:7" ht="12" customHeight="1">
      <c r="A460" s="8"/>
      <c r="B460" s="8"/>
      <c r="C460" s="9">
        <v>4240</v>
      </c>
      <c r="D460" s="5" t="s">
        <v>69</v>
      </c>
      <c r="E460" s="88">
        <v>2500</v>
      </c>
      <c r="F460" s="131">
        <v>2388.16</v>
      </c>
      <c r="G460" s="122">
        <f>F460/E460*100</f>
        <v>95.5264</v>
      </c>
    </row>
    <row r="461" spans="1:7" ht="12" customHeight="1">
      <c r="A461" s="8"/>
      <c r="B461" s="8"/>
      <c r="C461" s="9">
        <v>4260</v>
      </c>
      <c r="D461" s="5" t="s">
        <v>70</v>
      </c>
      <c r="E461" s="88">
        <v>20000</v>
      </c>
      <c r="F461" s="131">
        <v>12101.19</v>
      </c>
      <c r="G461" s="122">
        <f>F461/E461*100</f>
        <v>60.50595</v>
      </c>
    </row>
    <row r="462" spans="1:7" ht="12" customHeight="1">
      <c r="A462" s="8"/>
      <c r="B462" s="8"/>
      <c r="C462" s="9">
        <v>4300</v>
      </c>
      <c r="D462" s="5" t="s">
        <v>43</v>
      </c>
      <c r="E462" s="88">
        <v>16000</v>
      </c>
      <c r="F462" s="131">
        <v>10089</v>
      </c>
      <c r="G462" s="122">
        <f>F462/E462*100</f>
        <v>63.056250000000006</v>
      </c>
    </row>
    <row r="463" spans="1:7" s="10" customFormat="1" ht="15" customHeight="1">
      <c r="A463" s="60"/>
      <c r="B463" s="61">
        <v>85415</v>
      </c>
      <c r="C463" s="61"/>
      <c r="D463" s="62" t="s">
        <v>85</v>
      </c>
      <c r="E463" s="90">
        <f>SUM(E464:E466)</f>
        <v>139045</v>
      </c>
      <c r="F463" s="91">
        <f>SUM(F464:F466)</f>
        <v>116722.8</v>
      </c>
      <c r="G463" s="91">
        <f t="shared" si="7"/>
        <v>83.9460606278543</v>
      </c>
    </row>
    <row r="464" spans="1:7" ht="13.5" customHeight="1">
      <c r="A464" s="8"/>
      <c r="B464" s="8"/>
      <c r="C464" s="9">
        <v>3240</v>
      </c>
      <c r="D464" s="5" t="s">
        <v>152</v>
      </c>
      <c r="E464" s="88">
        <v>54750</v>
      </c>
      <c r="F464" s="131">
        <v>44756</v>
      </c>
      <c r="G464" s="122">
        <f t="shared" si="7"/>
        <v>81.74611872146119</v>
      </c>
    </row>
    <row r="465" spans="1:7" ht="12" customHeight="1">
      <c r="A465" s="8"/>
      <c r="B465" s="8"/>
      <c r="C465" s="112">
        <v>3260</v>
      </c>
      <c r="D465" s="5" t="s">
        <v>153</v>
      </c>
      <c r="E465" s="88">
        <v>63409</v>
      </c>
      <c r="F465" s="143">
        <v>57556.8</v>
      </c>
      <c r="G465" s="122">
        <f t="shared" si="7"/>
        <v>90.77071078238106</v>
      </c>
    </row>
    <row r="466" spans="1:7" ht="12" customHeight="1">
      <c r="A466" s="8"/>
      <c r="B466" s="8"/>
      <c r="C466" s="112">
        <v>4210</v>
      </c>
      <c r="D466" s="5" t="s">
        <v>53</v>
      </c>
      <c r="E466" s="88">
        <v>20886</v>
      </c>
      <c r="F466" s="143">
        <v>14410</v>
      </c>
      <c r="G466" s="122">
        <f>F466/E466*100</f>
        <v>68.99358421909413</v>
      </c>
    </row>
    <row r="467" spans="1:7" s="11" customFormat="1" ht="22.5" customHeight="1">
      <c r="A467" s="34">
        <v>900</v>
      </c>
      <c r="B467" s="32"/>
      <c r="C467" s="79"/>
      <c r="D467" s="33" t="s">
        <v>19</v>
      </c>
      <c r="E467" s="98">
        <f>SUM(E473,E478,E471,E476,E468)</f>
        <v>3425837</v>
      </c>
      <c r="F467" s="98">
        <f>SUM(F473,F478,F471,F476,F468)</f>
        <v>3251927.01</v>
      </c>
      <c r="G467" s="103">
        <f t="shared" si="7"/>
        <v>94.92357663251344</v>
      </c>
    </row>
    <row r="468" spans="1:7" s="11" customFormat="1" ht="15.75" customHeight="1">
      <c r="A468" s="60"/>
      <c r="B468" s="61">
        <v>90001</v>
      </c>
      <c r="C468" s="61"/>
      <c r="D468" s="62" t="s">
        <v>213</v>
      </c>
      <c r="E468" s="90">
        <f>SUM(E469:E470)</f>
        <v>647760</v>
      </c>
      <c r="F468" s="90">
        <f>SUM(F469:F470)</f>
        <v>584822.2</v>
      </c>
      <c r="G468" s="91">
        <f>F468/E468*100</f>
        <v>90.28377794244781</v>
      </c>
    </row>
    <row r="469" spans="1:7" s="11" customFormat="1" ht="12" customHeight="1">
      <c r="A469" s="8"/>
      <c r="B469" s="8"/>
      <c r="C469" s="9">
        <v>4300</v>
      </c>
      <c r="D469" s="5" t="s">
        <v>106</v>
      </c>
      <c r="E469" s="88">
        <v>197760</v>
      </c>
      <c r="F469" s="131">
        <v>134822.2</v>
      </c>
      <c r="G469" s="122">
        <f>F469/E469*100</f>
        <v>68.17465614886731</v>
      </c>
    </row>
    <row r="470" spans="1:7" s="11" customFormat="1" ht="40.5" customHeight="1">
      <c r="A470" s="8"/>
      <c r="B470" s="8"/>
      <c r="C470" s="23">
        <v>6010</v>
      </c>
      <c r="D470" s="16" t="s">
        <v>207</v>
      </c>
      <c r="E470" s="88">
        <v>450000</v>
      </c>
      <c r="F470" s="143">
        <v>450000</v>
      </c>
      <c r="G470" s="122">
        <f>F470/E470*100</f>
        <v>100</v>
      </c>
    </row>
    <row r="471" spans="1:7" s="11" customFormat="1" ht="15" customHeight="1">
      <c r="A471" s="30"/>
      <c r="B471" s="31">
        <v>90002</v>
      </c>
      <c r="C471" s="31"/>
      <c r="D471" s="35" t="s">
        <v>122</v>
      </c>
      <c r="E471" s="99">
        <f>SUM(E472)</f>
        <v>221437</v>
      </c>
      <c r="F471" s="104">
        <f>SUM(F472)</f>
        <v>213760.71</v>
      </c>
      <c r="G471" s="91">
        <f t="shared" si="7"/>
        <v>96.53342034077413</v>
      </c>
    </row>
    <row r="472" spans="1:7" s="11" customFormat="1" ht="12.75" customHeight="1">
      <c r="A472" s="22"/>
      <c r="B472" s="22"/>
      <c r="C472" s="22">
        <v>4300</v>
      </c>
      <c r="D472" s="59" t="s">
        <v>106</v>
      </c>
      <c r="E472" s="92">
        <v>221437</v>
      </c>
      <c r="F472" s="120">
        <v>213760.71</v>
      </c>
      <c r="G472" s="119">
        <f t="shared" si="7"/>
        <v>96.53342034077413</v>
      </c>
    </row>
    <row r="473" spans="1:7" s="11" customFormat="1" ht="15" customHeight="1">
      <c r="A473" s="30"/>
      <c r="B473" s="31">
        <v>90003</v>
      </c>
      <c r="C473" s="31"/>
      <c r="D473" s="35" t="s">
        <v>87</v>
      </c>
      <c r="E473" s="99">
        <f>SUM(E475,E474)</f>
        <v>690000</v>
      </c>
      <c r="F473" s="104">
        <f>SUM(F475,F474)</f>
        <v>640958.26</v>
      </c>
      <c r="G473" s="91">
        <f t="shared" si="7"/>
        <v>92.89250144927537</v>
      </c>
    </row>
    <row r="474" spans="1:7" ht="12.75" customHeight="1">
      <c r="A474" s="8"/>
      <c r="B474" s="8"/>
      <c r="C474" s="20">
        <v>4210</v>
      </c>
      <c r="D474" s="6" t="s">
        <v>84</v>
      </c>
      <c r="E474" s="80">
        <v>12000</v>
      </c>
      <c r="F474" s="125">
        <v>10560.95</v>
      </c>
      <c r="G474" s="126">
        <f t="shared" si="7"/>
        <v>88.00791666666667</v>
      </c>
    </row>
    <row r="475" spans="1:7" ht="12.75" customHeight="1">
      <c r="A475" s="8"/>
      <c r="B475" s="8"/>
      <c r="C475" s="21">
        <v>4300</v>
      </c>
      <c r="D475" s="7" t="s">
        <v>43</v>
      </c>
      <c r="E475" s="82">
        <v>678000</v>
      </c>
      <c r="F475" s="144">
        <v>630397.31</v>
      </c>
      <c r="G475" s="127">
        <f t="shared" si="7"/>
        <v>92.97895427728614</v>
      </c>
    </row>
    <row r="476" spans="1:7" ht="15" customHeight="1">
      <c r="A476" s="60"/>
      <c r="B476" s="61">
        <v>90004</v>
      </c>
      <c r="C476" s="61"/>
      <c r="D476" s="62" t="s">
        <v>177</v>
      </c>
      <c r="E476" s="90">
        <f>SUM(E477:E477)</f>
        <v>350000</v>
      </c>
      <c r="F476" s="91">
        <f>SUM(F477:F477)</f>
        <v>349146.38</v>
      </c>
      <c r="G476" s="91">
        <f>F476/E476*100</f>
        <v>99.75610857142857</v>
      </c>
    </row>
    <row r="477" spans="1:7" ht="12.75" customHeight="1">
      <c r="A477" s="22"/>
      <c r="B477" s="22"/>
      <c r="C477" s="21">
        <v>4300</v>
      </c>
      <c r="D477" s="7" t="s">
        <v>43</v>
      </c>
      <c r="E477" s="89">
        <v>350000</v>
      </c>
      <c r="F477" s="123">
        <v>349146.38</v>
      </c>
      <c r="G477" s="124">
        <f>F477/E477*100</f>
        <v>99.75610857142857</v>
      </c>
    </row>
    <row r="478" spans="1:7" s="10" customFormat="1" ht="15" customHeight="1">
      <c r="A478" s="60"/>
      <c r="B478" s="61">
        <v>90015</v>
      </c>
      <c r="C478" s="61"/>
      <c r="D478" s="62" t="s">
        <v>20</v>
      </c>
      <c r="E478" s="90">
        <f>SUM(E479:E483)</f>
        <v>1516640</v>
      </c>
      <c r="F478" s="91">
        <f>SUM(F479:F483)</f>
        <v>1463239.46</v>
      </c>
      <c r="G478" s="91">
        <f t="shared" si="7"/>
        <v>96.47902336744382</v>
      </c>
    </row>
    <row r="479" spans="1:7" ht="12.75" customHeight="1">
      <c r="A479" s="21"/>
      <c r="B479" s="21"/>
      <c r="C479" s="20">
        <v>4210</v>
      </c>
      <c r="D479" s="6" t="s">
        <v>84</v>
      </c>
      <c r="E479" s="80">
        <v>10000</v>
      </c>
      <c r="F479" s="125">
        <v>1614.68</v>
      </c>
      <c r="G479" s="126">
        <f t="shared" si="7"/>
        <v>16.1468</v>
      </c>
    </row>
    <row r="480" spans="1:7" ht="12.75" customHeight="1">
      <c r="A480" s="8"/>
      <c r="B480" s="8"/>
      <c r="C480" s="20">
        <v>4260</v>
      </c>
      <c r="D480" s="6" t="s">
        <v>70</v>
      </c>
      <c r="E480" s="80">
        <v>918000</v>
      </c>
      <c r="F480" s="125">
        <v>909149.1</v>
      </c>
      <c r="G480" s="126">
        <f t="shared" si="7"/>
        <v>99.03584967320262</v>
      </c>
    </row>
    <row r="481" spans="1:7" ht="12" customHeight="1">
      <c r="A481" s="8"/>
      <c r="B481" s="8"/>
      <c r="C481" s="9">
        <v>4270</v>
      </c>
      <c r="D481" s="5" t="s">
        <v>88</v>
      </c>
      <c r="E481" s="88">
        <v>204299</v>
      </c>
      <c r="F481" s="118">
        <v>173803.02</v>
      </c>
      <c r="G481" s="122">
        <f t="shared" si="7"/>
        <v>85.07286868756087</v>
      </c>
    </row>
    <row r="482" spans="1:7" ht="12" customHeight="1">
      <c r="A482" s="8"/>
      <c r="B482" s="8"/>
      <c r="C482" s="21">
        <v>4300</v>
      </c>
      <c r="D482" s="7" t="s">
        <v>43</v>
      </c>
      <c r="E482" s="82">
        <v>12200</v>
      </c>
      <c r="F482" s="174">
        <v>12200</v>
      </c>
      <c r="G482" s="127">
        <f t="shared" si="7"/>
        <v>100</v>
      </c>
    </row>
    <row r="483" spans="1:7" ht="12" customHeight="1">
      <c r="A483" s="22"/>
      <c r="B483" s="22"/>
      <c r="C483" s="109">
        <v>6050</v>
      </c>
      <c r="D483" s="16" t="s">
        <v>149</v>
      </c>
      <c r="E483" s="89">
        <v>372141</v>
      </c>
      <c r="F483" s="128">
        <v>366472.66</v>
      </c>
      <c r="G483" s="124">
        <f t="shared" si="7"/>
        <v>98.47683001872946</v>
      </c>
    </row>
    <row r="484" spans="1:7" s="11" customFormat="1" ht="15" customHeight="1">
      <c r="A484" s="53">
        <v>921</v>
      </c>
      <c r="B484" s="54"/>
      <c r="C484" s="55"/>
      <c r="D484" s="56" t="s">
        <v>89</v>
      </c>
      <c r="E484" s="83">
        <f>SUM(E485,E488,E490)</f>
        <v>2431056</v>
      </c>
      <c r="F484" s="85">
        <f>SUM(F485,F488,F490)</f>
        <v>2422375.06</v>
      </c>
      <c r="G484" s="111">
        <f t="shared" si="7"/>
        <v>99.64291484852673</v>
      </c>
    </row>
    <row r="485" spans="1:7" s="11" customFormat="1" ht="15" customHeight="1">
      <c r="A485" s="40"/>
      <c r="B485" s="37">
        <v>92109</v>
      </c>
      <c r="C485" s="37"/>
      <c r="D485" s="29" t="s">
        <v>90</v>
      </c>
      <c r="E485" s="84">
        <f>E486+E487</f>
        <v>1769056</v>
      </c>
      <c r="F485" s="86">
        <f>F486+F487</f>
        <v>1761375.06</v>
      </c>
      <c r="G485" s="91">
        <f t="shared" si="7"/>
        <v>99.5658170233164</v>
      </c>
    </row>
    <row r="486" spans="1:7" ht="12" customHeight="1">
      <c r="A486" s="21"/>
      <c r="B486" s="21"/>
      <c r="C486" s="9">
        <v>2480</v>
      </c>
      <c r="D486" s="5" t="s">
        <v>133</v>
      </c>
      <c r="E486" s="88">
        <v>1599902</v>
      </c>
      <c r="F486" s="118">
        <v>1599902</v>
      </c>
      <c r="G486" s="126">
        <f t="shared" si="7"/>
        <v>100</v>
      </c>
    </row>
    <row r="487" spans="1:7" ht="12" customHeight="1">
      <c r="A487" s="8"/>
      <c r="B487" s="8"/>
      <c r="C487" s="109">
        <v>6050</v>
      </c>
      <c r="D487" s="16" t="s">
        <v>149</v>
      </c>
      <c r="E487" s="89">
        <v>169154</v>
      </c>
      <c r="F487" s="123">
        <v>161473.06</v>
      </c>
      <c r="G487" s="127">
        <f t="shared" si="7"/>
        <v>95.45920285656857</v>
      </c>
    </row>
    <row r="488" spans="1:7" s="10" customFormat="1" ht="14.25" customHeight="1">
      <c r="A488" s="60"/>
      <c r="B488" s="61">
        <v>92116</v>
      </c>
      <c r="C488" s="61"/>
      <c r="D488" s="62" t="s">
        <v>100</v>
      </c>
      <c r="E488" s="90">
        <f>E489</f>
        <v>652000</v>
      </c>
      <c r="F488" s="90">
        <f>F489</f>
        <v>652000</v>
      </c>
      <c r="G488" s="91">
        <f t="shared" si="7"/>
        <v>100</v>
      </c>
    </row>
    <row r="489" spans="1:7" ht="12.75">
      <c r="A489" s="8"/>
      <c r="B489" s="8"/>
      <c r="C489" s="9">
        <v>2480</v>
      </c>
      <c r="D489" s="5" t="s">
        <v>133</v>
      </c>
      <c r="E489" s="88">
        <v>652000</v>
      </c>
      <c r="F489" s="118">
        <v>652000</v>
      </c>
      <c r="G489" s="122">
        <f t="shared" si="7"/>
        <v>100</v>
      </c>
    </row>
    <row r="490" spans="1:7" ht="12.75">
      <c r="A490" s="60"/>
      <c r="B490" s="61">
        <v>92195</v>
      </c>
      <c r="C490" s="61"/>
      <c r="D490" s="62" t="s">
        <v>6</v>
      </c>
      <c r="E490" s="90">
        <f>E491</f>
        <v>10000</v>
      </c>
      <c r="F490" s="90">
        <f>F491</f>
        <v>9000</v>
      </c>
      <c r="G490" s="91">
        <f t="shared" si="7"/>
        <v>90</v>
      </c>
    </row>
    <row r="491" spans="1:7" ht="33.75">
      <c r="A491" s="41"/>
      <c r="B491" s="42"/>
      <c r="C491" s="182">
        <v>2830</v>
      </c>
      <c r="D491" s="181" t="s">
        <v>137</v>
      </c>
      <c r="E491" s="176">
        <v>10000</v>
      </c>
      <c r="F491" s="177">
        <v>9000</v>
      </c>
      <c r="G491" s="119">
        <f t="shared" si="7"/>
        <v>90</v>
      </c>
    </row>
    <row r="492" spans="1:7" ht="12.75">
      <c r="A492" s="183"/>
      <c r="B492" s="184"/>
      <c r="C492" s="185"/>
      <c r="D492" s="186"/>
      <c r="E492" s="187"/>
      <c r="F492" s="188"/>
      <c r="G492" s="146"/>
    </row>
    <row r="493" spans="1:7" ht="12.75">
      <c r="A493" s="189"/>
      <c r="B493" s="190"/>
      <c r="C493" s="191"/>
      <c r="D493" s="192"/>
      <c r="E493" s="193"/>
      <c r="F493" s="194"/>
      <c r="G493" s="148"/>
    </row>
    <row r="494" spans="1:7" ht="12.75">
      <c r="A494" s="108">
        <v>1</v>
      </c>
      <c r="B494" s="108">
        <v>2</v>
      </c>
      <c r="C494" s="108">
        <v>3</v>
      </c>
      <c r="D494" s="108">
        <v>4</v>
      </c>
      <c r="E494" s="108">
        <v>5</v>
      </c>
      <c r="F494" s="108">
        <v>6</v>
      </c>
      <c r="G494" s="108">
        <v>7</v>
      </c>
    </row>
    <row r="495" spans="1:7" s="11" customFormat="1" ht="15" customHeight="1">
      <c r="A495" s="53">
        <v>926</v>
      </c>
      <c r="B495" s="54"/>
      <c r="C495" s="55"/>
      <c r="D495" s="56" t="s">
        <v>91</v>
      </c>
      <c r="E495" s="83">
        <f>SUM(E498,E496)</f>
        <v>3643432</v>
      </c>
      <c r="F495" s="85">
        <f>SUM(F498,F496)</f>
        <v>3601585.07</v>
      </c>
      <c r="G495" s="103">
        <f t="shared" si="7"/>
        <v>98.85144199205584</v>
      </c>
    </row>
    <row r="496" spans="1:7" s="11" customFormat="1" ht="15" customHeight="1">
      <c r="A496" s="40"/>
      <c r="B496" s="37">
        <v>92601</v>
      </c>
      <c r="C496" s="37"/>
      <c r="D496" s="62" t="s">
        <v>211</v>
      </c>
      <c r="E496" s="84">
        <f>E497</f>
        <v>1925640</v>
      </c>
      <c r="F496" s="86">
        <f>F497</f>
        <v>1921122.37</v>
      </c>
      <c r="G496" s="91">
        <f>F496/E496*100</f>
        <v>99.7653959203174</v>
      </c>
    </row>
    <row r="497" spans="1:7" s="11" customFormat="1" ht="15" customHeight="1">
      <c r="A497" s="8"/>
      <c r="B497" s="8"/>
      <c r="C497" s="64">
        <v>6050</v>
      </c>
      <c r="D497" s="7" t="s">
        <v>149</v>
      </c>
      <c r="E497" s="82">
        <v>1925640</v>
      </c>
      <c r="F497" s="144">
        <v>1921122.37</v>
      </c>
      <c r="G497" s="119">
        <f>F497/E497*100</f>
        <v>99.7653959203174</v>
      </c>
    </row>
    <row r="498" spans="1:7" s="11" customFormat="1" ht="15" customHeight="1">
      <c r="A498" s="60"/>
      <c r="B498" s="61">
        <v>92605</v>
      </c>
      <c r="C498" s="61"/>
      <c r="D498" s="62" t="s">
        <v>92</v>
      </c>
      <c r="E498" s="90">
        <f>SUM(E499:E508,E509:E520)</f>
        <v>1717792</v>
      </c>
      <c r="F498" s="91">
        <f>SUM(F499:F508,F509:F520)</f>
        <v>1680462.6999999997</v>
      </c>
      <c r="G498" s="91">
        <f t="shared" si="7"/>
        <v>97.8269022093478</v>
      </c>
    </row>
    <row r="499" spans="1:7" s="11" customFormat="1" ht="33" customHeight="1">
      <c r="A499" s="8"/>
      <c r="B499" s="8"/>
      <c r="C499" s="77">
        <v>2820</v>
      </c>
      <c r="D499" s="36" t="s">
        <v>189</v>
      </c>
      <c r="E499" s="88">
        <v>315000</v>
      </c>
      <c r="F499" s="118">
        <v>311900</v>
      </c>
      <c r="G499" s="126">
        <f t="shared" si="7"/>
        <v>99.01587301587301</v>
      </c>
    </row>
    <row r="500" spans="1:7" s="11" customFormat="1" ht="12.75" customHeight="1">
      <c r="A500" s="8"/>
      <c r="B500" s="8"/>
      <c r="C500" s="20">
        <v>3020</v>
      </c>
      <c r="D500" s="6" t="s">
        <v>126</v>
      </c>
      <c r="E500" s="88">
        <v>1600</v>
      </c>
      <c r="F500" s="118">
        <v>666.78</v>
      </c>
      <c r="G500" s="126">
        <f t="shared" si="7"/>
        <v>41.67375</v>
      </c>
    </row>
    <row r="501" spans="1:7" s="11" customFormat="1" ht="12.75" customHeight="1">
      <c r="A501" s="8"/>
      <c r="B501" s="8"/>
      <c r="C501" s="9">
        <v>4010</v>
      </c>
      <c r="D501" s="5" t="s">
        <v>46</v>
      </c>
      <c r="E501" s="88">
        <v>195300</v>
      </c>
      <c r="F501" s="118">
        <v>195156.22</v>
      </c>
      <c r="G501" s="122">
        <f t="shared" si="7"/>
        <v>99.92637992831541</v>
      </c>
    </row>
    <row r="502" spans="1:7" s="11" customFormat="1" ht="12.75" customHeight="1">
      <c r="A502" s="8"/>
      <c r="B502" s="8"/>
      <c r="C502" s="20">
        <v>4040</v>
      </c>
      <c r="D502" s="6" t="s">
        <v>131</v>
      </c>
      <c r="E502" s="88">
        <v>12550</v>
      </c>
      <c r="F502" s="118">
        <v>12544.8</v>
      </c>
      <c r="G502" s="122">
        <f t="shared" si="7"/>
        <v>99.95856573705179</v>
      </c>
    </row>
    <row r="503" spans="1:7" s="11" customFormat="1" ht="12.75" customHeight="1">
      <c r="A503" s="8"/>
      <c r="B503" s="8"/>
      <c r="C503" s="20">
        <v>4110</v>
      </c>
      <c r="D503" s="6" t="s">
        <v>121</v>
      </c>
      <c r="E503" s="88">
        <v>37000</v>
      </c>
      <c r="F503" s="118">
        <v>35892.51</v>
      </c>
      <c r="G503" s="122">
        <f t="shared" si="7"/>
        <v>97.00678378378379</v>
      </c>
    </row>
    <row r="504" spans="1:7" s="11" customFormat="1" ht="12.75" customHeight="1">
      <c r="A504" s="8"/>
      <c r="B504" s="8"/>
      <c r="C504" s="20">
        <v>4120</v>
      </c>
      <c r="D504" s="6" t="s">
        <v>36</v>
      </c>
      <c r="E504" s="88">
        <v>6000</v>
      </c>
      <c r="F504" s="118">
        <v>5541.4</v>
      </c>
      <c r="G504" s="122">
        <f t="shared" si="7"/>
        <v>92.35666666666667</v>
      </c>
    </row>
    <row r="505" spans="1:7" s="11" customFormat="1" ht="13.5" customHeight="1">
      <c r="A505" s="8"/>
      <c r="B505" s="8"/>
      <c r="C505" s="9">
        <v>4170</v>
      </c>
      <c r="D505" s="5" t="s">
        <v>138</v>
      </c>
      <c r="E505" s="88">
        <v>95500</v>
      </c>
      <c r="F505" s="118">
        <v>92861.45</v>
      </c>
      <c r="G505" s="122">
        <f t="shared" si="7"/>
        <v>97.23712041884816</v>
      </c>
    </row>
    <row r="506" spans="1:7" ht="12.75">
      <c r="A506" s="8"/>
      <c r="B506" s="8"/>
      <c r="C506" s="9">
        <v>4210</v>
      </c>
      <c r="D506" s="5" t="s">
        <v>37</v>
      </c>
      <c r="E506" s="88">
        <v>263616</v>
      </c>
      <c r="F506" s="118">
        <v>255934.51</v>
      </c>
      <c r="G506" s="122">
        <f t="shared" si="7"/>
        <v>97.08610630614227</v>
      </c>
    </row>
    <row r="507" spans="1:7" ht="12.75">
      <c r="A507" s="8"/>
      <c r="B507" s="8"/>
      <c r="C507" s="9">
        <v>4260</v>
      </c>
      <c r="D507" s="5" t="s">
        <v>70</v>
      </c>
      <c r="E507" s="88">
        <v>6000</v>
      </c>
      <c r="F507" s="118">
        <v>509.62</v>
      </c>
      <c r="G507" s="122">
        <f t="shared" si="7"/>
        <v>8.493666666666668</v>
      </c>
    </row>
    <row r="508" spans="1:7" ht="12.75">
      <c r="A508" s="8"/>
      <c r="B508" s="8"/>
      <c r="C508" s="9">
        <v>4270</v>
      </c>
      <c r="D508" s="5" t="s">
        <v>75</v>
      </c>
      <c r="E508" s="88">
        <v>195000</v>
      </c>
      <c r="F508" s="118">
        <v>194317.92</v>
      </c>
      <c r="G508" s="122">
        <f t="shared" si="7"/>
        <v>99.6502153846154</v>
      </c>
    </row>
    <row r="509" spans="1:7" ht="12.75">
      <c r="A509" s="8"/>
      <c r="B509" s="8"/>
      <c r="C509" s="9">
        <v>4280</v>
      </c>
      <c r="D509" s="5" t="s">
        <v>56</v>
      </c>
      <c r="E509" s="88">
        <v>1000</v>
      </c>
      <c r="F509" s="118">
        <v>215</v>
      </c>
      <c r="G509" s="122">
        <f t="shared" si="7"/>
        <v>21.5</v>
      </c>
    </row>
    <row r="510" spans="1:7" ht="12.75">
      <c r="A510" s="8"/>
      <c r="B510" s="8"/>
      <c r="C510" s="9">
        <v>4300</v>
      </c>
      <c r="D510" s="5" t="s">
        <v>43</v>
      </c>
      <c r="E510" s="88">
        <v>444500</v>
      </c>
      <c r="F510" s="118">
        <v>437260.65</v>
      </c>
      <c r="G510" s="122">
        <f t="shared" si="7"/>
        <v>98.37134983127109</v>
      </c>
    </row>
    <row r="511" spans="1:7" ht="22.5">
      <c r="A511" s="8"/>
      <c r="B511" s="8"/>
      <c r="C511" s="25">
        <v>4360</v>
      </c>
      <c r="D511" s="7" t="s">
        <v>184</v>
      </c>
      <c r="E511" s="88">
        <v>1800</v>
      </c>
      <c r="F511" s="118">
        <v>1170</v>
      </c>
      <c r="G511" s="122">
        <f t="shared" si="7"/>
        <v>65</v>
      </c>
    </row>
    <row r="512" spans="1:7" ht="28.5" customHeight="1">
      <c r="A512" s="8"/>
      <c r="B512" s="8"/>
      <c r="C512" s="20">
        <v>4400</v>
      </c>
      <c r="D512" s="5" t="s">
        <v>180</v>
      </c>
      <c r="E512" s="88">
        <v>3000</v>
      </c>
      <c r="F512" s="118">
        <v>900</v>
      </c>
      <c r="G512" s="122">
        <f t="shared" si="7"/>
        <v>30</v>
      </c>
    </row>
    <row r="513" spans="1:7" ht="12.75">
      <c r="A513" s="8"/>
      <c r="B513" s="8"/>
      <c r="C513" s="9">
        <v>4410</v>
      </c>
      <c r="D513" s="5" t="s">
        <v>54</v>
      </c>
      <c r="E513" s="88">
        <v>9100</v>
      </c>
      <c r="F513" s="118">
        <v>7837.26</v>
      </c>
      <c r="G513" s="122">
        <f t="shared" si="7"/>
        <v>86.12373626373626</v>
      </c>
    </row>
    <row r="514" spans="1:7" ht="12.75">
      <c r="A514" s="8"/>
      <c r="B514" s="8"/>
      <c r="C514" s="9">
        <v>4430</v>
      </c>
      <c r="D514" s="5" t="s">
        <v>188</v>
      </c>
      <c r="E514" s="82">
        <v>2300</v>
      </c>
      <c r="F514" s="118">
        <v>2249</v>
      </c>
      <c r="G514" s="122">
        <f t="shared" si="7"/>
        <v>97.78260869565217</v>
      </c>
    </row>
    <row r="515" spans="1:7" ht="12.75">
      <c r="A515" s="8"/>
      <c r="B515" s="8"/>
      <c r="C515" s="21">
        <v>4440</v>
      </c>
      <c r="D515" s="7" t="s">
        <v>72</v>
      </c>
      <c r="E515" s="82">
        <v>6150</v>
      </c>
      <c r="F515" s="118">
        <v>6150</v>
      </c>
      <c r="G515" s="122">
        <f aca="true" t="shared" si="8" ref="G515:G520">F515/E515*100</f>
        <v>100</v>
      </c>
    </row>
    <row r="516" spans="1:7" ht="22.5">
      <c r="A516" s="8"/>
      <c r="B516" s="8"/>
      <c r="C516" s="9">
        <v>4700</v>
      </c>
      <c r="D516" s="5" t="s">
        <v>183</v>
      </c>
      <c r="E516" s="82">
        <v>2000</v>
      </c>
      <c r="F516" s="118">
        <v>80</v>
      </c>
      <c r="G516" s="122">
        <f t="shared" si="8"/>
        <v>4</v>
      </c>
    </row>
    <row r="517" spans="1:7" ht="22.5">
      <c r="A517" s="8"/>
      <c r="B517" s="8"/>
      <c r="C517" s="9">
        <v>4740</v>
      </c>
      <c r="D517" s="5" t="s">
        <v>185</v>
      </c>
      <c r="E517" s="88">
        <v>1000</v>
      </c>
      <c r="F517" s="118">
        <v>12</v>
      </c>
      <c r="G517" s="122">
        <f t="shared" si="8"/>
        <v>1.2</v>
      </c>
    </row>
    <row r="518" spans="1:7" ht="15.75" customHeight="1">
      <c r="A518" s="8"/>
      <c r="B518" s="8"/>
      <c r="C518" s="9">
        <v>4750</v>
      </c>
      <c r="D518" s="5" t="s">
        <v>186</v>
      </c>
      <c r="E518" s="88">
        <v>4000</v>
      </c>
      <c r="F518" s="118">
        <v>3888.2</v>
      </c>
      <c r="G518" s="122">
        <f t="shared" si="8"/>
        <v>97.205</v>
      </c>
    </row>
    <row r="519" spans="1:7" ht="15.75" customHeight="1">
      <c r="A519" s="8"/>
      <c r="B519" s="8"/>
      <c r="C519" s="9">
        <v>6050</v>
      </c>
      <c r="D519" s="5" t="s">
        <v>73</v>
      </c>
      <c r="E519" s="88">
        <v>38890</v>
      </c>
      <c r="F519" s="118">
        <v>38889.98</v>
      </c>
      <c r="G519" s="122">
        <f t="shared" si="8"/>
        <v>99.99994857289792</v>
      </c>
    </row>
    <row r="520" spans="1:7" ht="12.75">
      <c r="A520" s="8"/>
      <c r="B520" s="8"/>
      <c r="C520" s="9">
        <v>6060</v>
      </c>
      <c r="D520" s="5" t="s">
        <v>212</v>
      </c>
      <c r="E520" s="88">
        <v>76486</v>
      </c>
      <c r="F520" s="118">
        <v>76485.4</v>
      </c>
      <c r="G520" s="122">
        <f t="shared" si="8"/>
        <v>99.9992155427137</v>
      </c>
    </row>
    <row r="521" spans="1:7" s="11" customFormat="1" ht="18" customHeight="1">
      <c r="A521" s="12"/>
      <c r="B521" s="14"/>
      <c r="C521" s="13"/>
      <c r="D521" s="15" t="s">
        <v>93</v>
      </c>
      <c r="E521" s="94">
        <f>E495+E484+E467+E441+E354+E331+E180+E177+E174+E169+E142+E129+E75+E72+E61+E43+E39+E25+E22+E12</f>
        <v>109504145</v>
      </c>
      <c r="F521" s="101">
        <f>F495+F484+F467+F441+F354+F331+F180+F177+F174+F169+F142+F129+F75+F72+F61+F43+F39+F25+F22+F12</f>
        <v>105850664.62</v>
      </c>
      <c r="G521" s="85">
        <f t="shared" si="7"/>
        <v>96.66361453258232</v>
      </c>
    </row>
    <row r="522" spans="1:7" ht="12.75">
      <c r="A522" s="26"/>
      <c r="B522" s="26"/>
      <c r="C522" s="26"/>
      <c r="E522" s="17"/>
      <c r="G522" s="17"/>
    </row>
    <row r="523" spans="1:7" ht="12.75">
      <c r="A523" s="26"/>
      <c r="B523" s="26"/>
      <c r="C523" s="26"/>
      <c r="G523" s="17"/>
    </row>
    <row r="524" spans="1:7" ht="12.75">
      <c r="A524" s="26"/>
      <c r="B524" s="26"/>
      <c r="C524" s="26"/>
      <c r="G524" s="17"/>
    </row>
    <row r="525" ht="12.75">
      <c r="G525" s="17"/>
    </row>
    <row r="526" ht="12.75">
      <c r="G526" s="17"/>
    </row>
    <row r="527" ht="12.75">
      <c r="G527" s="17"/>
    </row>
    <row r="528" ht="12.75">
      <c r="G528" s="17"/>
    </row>
    <row r="529" spans="1:7" ht="12.75">
      <c r="A529" s="27"/>
      <c r="B529" s="27"/>
      <c r="C529" s="27"/>
      <c r="D529" s="27"/>
      <c r="E529" s="27"/>
      <c r="F529" s="27"/>
      <c r="G529" s="43"/>
    </row>
    <row r="530" spans="1:7" ht="12.75">
      <c r="A530" s="27"/>
      <c r="B530" s="48"/>
      <c r="C530" s="48"/>
      <c r="D530" s="49"/>
      <c r="E530" s="49"/>
      <c r="F530" s="49"/>
      <c r="G530" s="50"/>
    </row>
    <row r="531" spans="1:7" ht="12.75">
      <c r="A531" s="27"/>
      <c r="B531" s="44"/>
      <c r="C531" s="44"/>
      <c r="D531" s="45"/>
      <c r="E531" s="45"/>
      <c r="F531" s="45"/>
      <c r="G531" s="46"/>
    </row>
    <row r="532" spans="1:7" ht="12.75">
      <c r="A532" s="27"/>
      <c r="B532" s="47"/>
      <c r="C532" s="47"/>
      <c r="D532" s="45"/>
      <c r="E532" s="45"/>
      <c r="F532" s="45"/>
      <c r="G532" s="46"/>
    </row>
    <row r="533" spans="1:7" ht="12.75">
      <c r="A533" s="27"/>
      <c r="B533" s="27"/>
      <c r="C533" s="27"/>
      <c r="D533" s="27"/>
      <c r="E533" s="27"/>
      <c r="F533" s="27"/>
      <c r="G533" s="43"/>
    </row>
  </sheetData>
  <sheetProtection/>
  <mergeCells count="7">
    <mergeCell ref="D1:G1"/>
    <mergeCell ref="A9:C9"/>
    <mergeCell ref="D9:D10"/>
    <mergeCell ref="A7:G7"/>
    <mergeCell ref="G9:G10"/>
    <mergeCell ref="E9:E10"/>
    <mergeCell ref="F9:F10"/>
  </mergeCells>
  <printOptions horizontalCentered="1"/>
  <pageMargins left="0.4330708661417323" right="0.4724409448818898" top="0.41" bottom="0.551181102362204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B1">
      <selection activeCell="L9" sqref="L9:N9"/>
    </sheetView>
  </sheetViews>
  <sheetFormatPr defaultColWidth="9.00390625" defaultRowHeight="12.75"/>
  <cols>
    <col min="1" max="1" width="5.25390625" style="1" customWidth="1"/>
    <col min="2" max="2" width="25.00390625" style="1" customWidth="1"/>
    <col min="3" max="3" width="13.25390625" style="1" customWidth="1"/>
    <col min="4" max="4" width="13.125" style="1" customWidth="1"/>
    <col min="5" max="6" width="12.75390625" style="1" customWidth="1"/>
    <col min="7" max="7" width="12.125" style="1" customWidth="1"/>
    <col min="8" max="9" width="12.625" style="1" customWidth="1"/>
    <col min="10" max="10" width="12.125" style="1" customWidth="1"/>
    <col min="11" max="11" width="8.875" style="1" customWidth="1"/>
    <col min="12" max="16384" width="9.125" style="1" customWidth="1"/>
  </cols>
  <sheetData>
    <row r="1" spans="1:11" ht="11.25" customHeight="1">
      <c r="A1" s="206" t="s">
        <v>99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5" customHeight="1">
      <c r="A2" s="205" t="s">
        <v>169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7" t="s">
        <v>217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3" ht="4.5" customHeight="1">
      <c r="A4" s="3"/>
      <c r="B4" s="3"/>
      <c r="C4" s="3"/>
    </row>
    <row r="5" spans="1:11" ht="10.5" customHeight="1">
      <c r="A5" s="214" t="s">
        <v>0</v>
      </c>
      <c r="B5" s="214" t="s">
        <v>21</v>
      </c>
      <c r="C5" s="212" t="s">
        <v>158</v>
      </c>
      <c r="D5" s="210" t="s">
        <v>168</v>
      </c>
      <c r="E5" s="209" t="s">
        <v>194</v>
      </c>
      <c r="F5" s="209" t="s">
        <v>195</v>
      </c>
      <c r="G5" s="208" t="s">
        <v>197</v>
      </c>
      <c r="H5" s="208"/>
      <c r="I5" s="208"/>
      <c r="J5" s="208"/>
      <c r="K5" s="216" t="s">
        <v>202</v>
      </c>
    </row>
    <row r="6" spans="1:11" ht="22.5" customHeight="1">
      <c r="A6" s="215"/>
      <c r="B6" s="215"/>
      <c r="C6" s="213"/>
      <c r="D6" s="211"/>
      <c r="E6" s="209"/>
      <c r="F6" s="209"/>
      <c r="G6" s="178" t="s">
        <v>198</v>
      </c>
      <c r="H6" s="179" t="s">
        <v>199</v>
      </c>
      <c r="I6" s="178" t="s">
        <v>200</v>
      </c>
      <c r="J6" s="179" t="s">
        <v>201</v>
      </c>
      <c r="K6" s="217"/>
    </row>
    <row r="7" spans="1:11" ht="31.5" customHeight="1">
      <c r="A7" s="215"/>
      <c r="B7" s="215"/>
      <c r="C7" s="213"/>
      <c r="D7" s="211"/>
      <c r="E7" s="159" t="s">
        <v>196</v>
      </c>
      <c r="F7" s="159" t="s">
        <v>196</v>
      </c>
      <c r="G7" s="159" t="s">
        <v>196</v>
      </c>
      <c r="H7" s="159" t="s">
        <v>196</v>
      </c>
      <c r="I7" s="159" t="s">
        <v>196</v>
      </c>
      <c r="J7" s="159" t="s">
        <v>196</v>
      </c>
      <c r="K7" s="218"/>
    </row>
    <row r="8" spans="1:11" ht="9.75" customHeight="1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</row>
    <row r="9" spans="1:11" ht="11.25" customHeight="1">
      <c r="A9" s="225" t="s">
        <v>1</v>
      </c>
      <c r="B9" s="223" t="s">
        <v>5</v>
      </c>
      <c r="C9" s="221">
        <f>WYDATKI!E12</f>
        <v>16826332</v>
      </c>
      <c r="D9" s="219">
        <f>WYDATKI!F12</f>
        <v>16789431.86</v>
      </c>
      <c r="E9" s="161">
        <f>WYDATKI!E15+WYDATKI!E16</f>
        <v>16737822</v>
      </c>
      <c r="F9" s="161">
        <f>C9-E9</f>
        <v>88510</v>
      </c>
      <c r="G9" s="161"/>
      <c r="H9" s="161"/>
      <c r="I9" s="161">
        <f>WYDATKI!E18</f>
        <v>7000</v>
      </c>
      <c r="J9" s="161"/>
      <c r="K9" s="250">
        <f>D9/C9*100</f>
        <v>99.78070003611008</v>
      </c>
    </row>
    <row r="10" spans="1:11" ht="11.25" customHeight="1">
      <c r="A10" s="226"/>
      <c r="B10" s="224"/>
      <c r="C10" s="222"/>
      <c r="D10" s="220"/>
      <c r="E10" s="151">
        <f>WYDATKI!F15+WYDATKI!F16</f>
        <v>16701101.61</v>
      </c>
      <c r="F10" s="151">
        <f>D9-E10</f>
        <v>88330.25</v>
      </c>
      <c r="G10" s="151"/>
      <c r="H10" s="151"/>
      <c r="I10" s="151">
        <f>WYDATKI!F18</f>
        <v>6821.64</v>
      </c>
      <c r="J10" s="151"/>
      <c r="K10" s="253"/>
    </row>
    <row r="11" spans="1:11" ht="11.25" customHeight="1">
      <c r="A11" s="225" t="s">
        <v>34</v>
      </c>
      <c r="B11" s="231" t="s">
        <v>94</v>
      </c>
      <c r="C11" s="229">
        <f>WYDATKI!E22</f>
        <v>67626</v>
      </c>
      <c r="D11" s="227">
        <f>WYDATKI!F22</f>
        <v>67625.11</v>
      </c>
      <c r="E11" s="161"/>
      <c r="F11" s="161">
        <f>C11</f>
        <v>67626</v>
      </c>
      <c r="G11" s="161"/>
      <c r="H11" s="161"/>
      <c r="I11" s="161"/>
      <c r="J11" s="161"/>
      <c r="K11" s="250">
        <f>D11/C11*100</f>
        <v>99.99868393813031</v>
      </c>
    </row>
    <row r="12" spans="1:11" ht="11.25" customHeight="1">
      <c r="A12" s="226"/>
      <c r="B12" s="232"/>
      <c r="C12" s="230"/>
      <c r="D12" s="228"/>
      <c r="E12" s="152"/>
      <c r="F12" s="152">
        <f>D11</f>
        <v>67625.11</v>
      </c>
      <c r="G12" s="152"/>
      <c r="H12" s="152"/>
      <c r="I12" s="152"/>
      <c r="J12" s="152"/>
      <c r="K12" s="251"/>
    </row>
    <row r="13" spans="1:11" ht="11.25" customHeight="1">
      <c r="A13" s="225">
        <v>600</v>
      </c>
      <c r="B13" s="231" t="s">
        <v>22</v>
      </c>
      <c r="C13" s="229">
        <f>WYDATKI!E25</f>
        <v>9074721</v>
      </c>
      <c r="D13" s="227">
        <f>WYDATKI!F25</f>
        <v>8876448.03</v>
      </c>
      <c r="E13" s="161">
        <f>WYDATKI!E37+WYDATKI!E38</f>
        <v>4351074</v>
      </c>
      <c r="F13" s="161">
        <f>C13-E13</f>
        <v>4723647</v>
      </c>
      <c r="G13" s="161">
        <f>WYDATKI!E31</f>
        <v>6500</v>
      </c>
      <c r="H13" s="161"/>
      <c r="I13" s="161">
        <f>WYDATKI!E27</f>
        <v>1335220</v>
      </c>
      <c r="J13" s="161"/>
      <c r="K13" s="250">
        <f>D13/C13*100</f>
        <v>97.81510671237164</v>
      </c>
    </row>
    <row r="14" spans="1:11" ht="11.25" customHeight="1">
      <c r="A14" s="226"/>
      <c r="B14" s="232"/>
      <c r="C14" s="230"/>
      <c r="D14" s="228"/>
      <c r="E14" s="161">
        <f>WYDATKI!F37+WYDATKI!F38</f>
        <v>4329745.45</v>
      </c>
      <c r="F14" s="152">
        <f>D13-E14</f>
        <v>4546702.579999999</v>
      </c>
      <c r="G14" s="152">
        <f>WYDATKI!F31</f>
        <v>5920</v>
      </c>
      <c r="H14" s="152"/>
      <c r="I14" s="152">
        <f>WYDATKI!F27</f>
        <v>1327533</v>
      </c>
      <c r="J14" s="152"/>
      <c r="K14" s="251"/>
    </row>
    <row r="15" spans="1:11" ht="11.25" customHeight="1">
      <c r="A15" s="262">
        <v>630</v>
      </c>
      <c r="B15" s="223" t="s">
        <v>206</v>
      </c>
      <c r="C15" s="221">
        <f>WYDATKI!E39</f>
        <v>15000</v>
      </c>
      <c r="D15" s="219">
        <f>WYDATKI!F39</f>
        <v>15000</v>
      </c>
      <c r="E15" s="161"/>
      <c r="F15" s="161">
        <f>C15</f>
        <v>15000</v>
      </c>
      <c r="G15" s="161"/>
      <c r="H15" s="161"/>
      <c r="I15" s="161">
        <f>F15</f>
        <v>15000</v>
      </c>
      <c r="J15" s="161"/>
      <c r="K15" s="250">
        <f>D15/C15*100</f>
        <v>100</v>
      </c>
    </row>
    <row r="16" spans="1:11" ht="11.25" customHeight="1">
      <c r="A16" s="263"/>
      <c r="B16" s="266"/>
      <c r="C16" s="265"/>
      <c r="D16" s="264"/>
      <c r="E16" s="152"/>
      <c r="F16" s="152">
        <f>D15</f>
        <v>15000</v>
      </c>
      <c r="G16" s="152"/>
      <c r="H16" s="152"/>
      <c r="I16" s="152">
        <f>F16</f>
        <v>15000</v>
      </c>
      <c r="J16" s="152"/>
      <c r="K16" s="251"/>
    </row>
    <row r="17" spans="1:11" ht="11.25" customHeight="1">
      <c r="A17" s="225">
        <v>700</v>
      </c>
      <c r="B17" s="231" t="s">
        <v>23</v>
      </c>
      <c r="C17" s="229">
        <f>WYDATKI!E43</f>
        <v>7032108</v>
      </c>
      <c r="D17" s="227">
        <f>WYDATKI!F43</f>
        <v>5931834.92</v>
      </c>
      <c r="E17" s="161">
        <f>WYDATKI!E57</f>
        <v>709240</v>
      </c>
      <c r="F17" s="161">
        <f>C17-E17</f>
        <v>6322868</v>
      </c>
      <c r="G17" s="161">
        <f>WYDATKI!E47</f>
        <v>50780</v>
      </c>
      <c r="H17" s="161">
        <f>WYDATKI!E45+WYDATKI!E46</f>
        <v>3490</v>
      </c>
      <c r="I17" s="161"/>
      <c r="J17" s="161"/>
      <c r="K17" s="250">
        <f>D17/C17*100</f>
        <v>84.35358103146311</v>
      </c>
    </row>
    <row r="18" spans="1:11" ht="11.25" customHeight="1">
      <c r="A18" s="226"/>
      <c r="B18" s="232"/>
      <c r="C18" s="230"/>
      <c r="D18" s="228"/>
      <c r="E18" s="152">
        <f>WYDATKI!F57</f>
        <v>694373</v>
      </c>
      <c r="F18" s="152">
        <f>D17-E18</f>
        <v>5237461.92</v>
      </c>
      <c r="G18" s="152">
        <f>WYDATKI!F47</f>
        <v>50780</v>
      </c>
      <c r="H18" s="152">
        <f>WYDATKI!F45+WYDATKI!F46</f>
        <v>3488.18</v>
      </c>
      <c r="I18" s="152"/>
      <c r="J18" s="152"/>
      <c r="K18" s="251"/>
    </row>
    <row r="19" spans="1:11" ht="11.25" customHeight="1">
      <c r="A19" s="225">
        <v>710</v>
      </c>
      <c r="B19" s="231" t="s">
        <v>24</v>
      </c>
      <c r="C19" s="229">
        <f>WYDATKI!E61</f>
        <v>442767</v>
      </c>
      <c r="D19" s="227">
        <f>WYDATKI!F61</f>
        <v>431281.44</v>
      </c>
      <c r="E19" s="161">
        <f>WYDATKI!E71</f>
        <v>10000</v>
      </c>
      <c r="F19" s="161">
        <f>C19-E19</f>
        <v>432767</v>
      </c>
      <c r="G19" s="161"/>
      <c r="H19" s="161"/>
      <c r="I19" s="161">
        <f>WYDATKI!E67</f>
        <v>20000</v>
      </c>
      <c r="J19" s="161"/>
      <c r="K19" s="250">
        <f>D19/C19*100</f>
        <v>97.40595843863703</v>
      </c>
    </row>
    <row r="20" spans="1:11" ht="11.25" customHeight="1">
      <c r="A20" s="226"/>
      <c r="B20" s="232"/>
      <c r="C20" s="230"/>
      <c r="D20" s="228"/>
      <c r="E20" s="152">
        <f>E19</f>
        <v>10000</v>
      </c>
      <c r="F20" s="152">
        <f>D19-E20</f>
        <v>421281.44</v>
      </c>
      <c r="G20" s="152"/>
      <c r="H20" s="152"/>
      <c r="I20" s="152">
        <f>I19</f>
        <v>20000</v>
      </c>
      <c r="J20" s="152"/>
      <c r="K20" s="251"/>
    </row>
    <row r="21" spans="1:11" ht="11.25" customHeight="1">
      <c r="A21" s="225">
        <v>720</v>
      </c>
      <c r="B21" s="231" t="s">
        <v>209</v>
      </c>
      <c r="C21" s="229">
        <f>WYDATKI!E72</f>
        <v>23790</v>
      </c>
      <c r="D21" s="227">
        <f>WYDATKI!F72</f>
        <v>23790</v>
      </c>
      <c r="E21" s="161">
        <f>C21</f>
        <v>23790</v>
      </c>
      <c r="F21" s="161"/>
      <c r="G21" s="161"/>
      <c r="H21" s="161"/>
      <c r="I21" s="161"/>
      <c r="J21" s="161"/>
      <c r="K21" s="250">
        <f>D21/C21*100</f>
        <v>100</v>
      </c>
    </row>
    <row r="22" spans="1:11" ht="11.25" customHeight="1">
      <c r="A22" s="226"/>
      <c r="B22" s="232"/>
      <c r="C22" s="230"/>
      <c r="D22" s="228"/>
      <c r="E22" s="152">
        <f>D21</f>
        <v>23790</v>
      </c>
      <c r="F22" s="152"/>
      <c r="G22" s="152"/>
      <c r="H22" s="152"/>
      <c r="I22" s="152"/>
      <c r="J22" s="152"/>
      <c r="K22" s="251"/>
    </row>
    <row r="23" spans="1:11" ht="11.25" customHeight="1">
      <c r="A23" s="225">
        <v>750</v>
      </c>
      <c r="B23" s="231" t="s">
        <v>25</v>
      </c>
      <c r="C23" s="229">
        <f>WYDATKI!E75</f>
        <v>9153975</v>
      </c>
      <c r="D23" s="227">
        <f>WYDATKI!F75</f>
        <v>8861686.21</v>
      </c>
      <c r="E23" s="161">
        <f>WYDATKI!E122+WYDATKI!E123</f>
        <v>77570</v>
      </c>
      <c r="F23" s="161">
        <f>C23-E23</f>
        <v>9076405</v>
      </c>
      <c r="G23" s="161">
        <f>WYDATKI!E77+WYDATKI!E78+WYDATKI!E84+WYDATKI!E85+WYDATKI!E98+WYDATKI!E99+WYDATKI!E103</f>
        <v>5169634</v>
      </c>
      <c r="H23" s="161">
        <f>WYDATKI!E79+WYDATKI!E80+WYDATKI!E86+WYDATKI!E87+WYDATKI!E100+WYDATKI!E101</f>
        <v>869300</v>
      </c>
      <c r="I23" s="161">
        <f>WYDATKI!E83</f>
        <v>175000</v>
      </c>
      <c r="J23" s="161"/>
      <c r="K23" s="250">
        <f>D23/C23*100</f>
        <v>96.80697412872551</v>
      </c>
    </row>
    <row r="24" spans="1:11" ht="12" customHeight="1">
      <c r="A24" s="226"/>
      <c r="B24" s="232"/>
      <c r="C24" s="230"/>
      <c r="D24" s="228"/>
      <c r="E24" s="152">
        <f>WYDATKI!F122+WYDATKI!F123</f>
        <v>77569.45999999999</v>
      </c>
      <c r="F24" s="152">
        <f>D23-E24</f>
        <v>8784116.75</v>
      </c>
      <c r="G24" s="152">
        <f>WYDATKI!F77+WYDATKI!F78+WYDATKI!F84+WYDATKI!F85+WYDATKI!F98+WYDATKI!F99+WYDATKI!F103</f>
        <v>5129199.63</v>
      </c>
      <c r="H24" s="152">
        <f>WYDATKI!F79+WYDATKI!F80+WYDATKI!F86+WYDATKI!F87+WYDATKI!F100+WYDATKI!F101</f>
        <v>813762.6</v>
      </c>
      <c r="I24" s="152">
        <f>WYDATKI!F83</f>
        <v>175000</v>
      </c>
      <c r="J24" s="152"/>
      <c r="K24" s="251"/>
    </row>
    <row r="25" spans="1:11" ht="24" customHeight="1">
      <c r="A25" s="225">
        <v>751</v>
      </c>
      <c r="B25" s="231" t="s">
        <v>167</v>
      </c>
      <c r="C25" s="229">
        <f>WYDATKI!E129</f>
        <v>43788</v>
      </c>
      <c r="D25" s="233">
        <f>WYDATKI!F129</f>
        <v>41796.060000000005</v>
      </c>
      <c r="E25" s="162"/>
      <c r="F25" s="162">
        <f>WYDATKI!E129</f>
        <v>43788</v>
      </c>
      <c r="G25" s="162">
        <f>WYDATKI!E133+WYDATKI!E139</f>
        <v>20268</v>
      </c>
      <c r="H25" s="162">
        <f>WYDATKI!E131+WYDATKI!E132+WYDATKI!E137+WYDATKI!E138</f>
        <v>4070</v>
      </c>
      <c r="I25" s="162"/>
      <c r="J25" s="162"/>
      <c r="K25" s="250">
        <f>D25/C25*100</f>
        <v>95.45094546451084</v>
      </c>
    </row>
    <row r="26" spans="1:11" ht="24.75" customHeight="1">
      <c r="A26" s="226"/>
      <c r="B26" s="232"/>
      <c r="C26" s="230"/>
      <c r="D26" s="234"/>
      <c r="E26" s="163"/>
      <c r="F26" s="163">
        <f>D25</f>
        <v>41796.060000000005</v>
      </c>
      <c r="G26" s="163">
        <f>WYDATKI!F133+WYDATKI!F139</f>
        <v>20268</v>
      </c>
      <c r="H26" s="163">
        <f>WYDATKI!F131+WYDATKI!F132+WYDATKI!F137+WYDATKI!F138</f>
        <v>2573.2799999999997</v>
      </c>
      <c r="I26" s="163"/>
      <c r="J26" s="163"/>
      <c r="K26" s="251"/>
    </row>
    <row r="27" spans="1:11" ht="11.25" customHeight="1">
      <c r="A27" s="225">
        <v>754</v>
      </c>
      <c r="B27" s="231" t="s">
        <v>26</v>
      </c>
      <c r="C27" s="229">
        <f>WYDATKI!E142</f>
        <v>672829</v>
      </c>
      <c r="D27" s="227">
        <f>WYDATKI!F142</f>
        <v>622438.45</v>
      </c>
      <c r="E27" s="161">
        <f>WYDATKI!E154</f>
        <v>35429</v>
      </c>
      <c r="F27" s="161">
        <f>C27-E27</f>
        <v>637400</v>
      </c>
      <c r="G27" s="161"/>
      <c r="H27" s="161"/>
      <c r="I27" s="161">
        <f>WYDATKI!E144</f>
        <v>169000</v>
      </c>
      <c r="J27" s="161"/>
      <c r="K27" s="250">
        <f>D27/C27*100</f>
        <v>92.51064534970995</v>
      </c>
    </row>
    <row r="28" spans="1:11" ht="11.25" customHeight="1">
      <c r="A28" s="226"/>
      <c r="B28" s="232"/>
      <c r="C28" s="230"/>
      <c r="D28" s="228"/>
      <c r="E28" s="152">
        <f>WYDATKI!F154</f>
        <v>35408</v>
      </c>
      <c r="F28" s="152">
        <f>D27-E28</f>
        <v>587030.45</v>
      </c>
      <c r="G28" s="152"/>
      <c r="H28" s="152"/>
      <c r="I28" s="152">
        <f>WYDATKI!F144</f>
        <v>169000</v>
      </c>
      <c r="J28" s="152"/>
      <c r="K28" s="251"/>
    </row>
    <row r="29" spans="1:11" ht="27.75" customHeight="1">
      <c r="A29" s="225">
        <v>756</v>
      </c>
      <c r="B29" s="237" t="s">
        <v>119</v>
      </c>
      <c r="C29" s="229">
        <f>WYDATKI!E169</f>
        <v>210000</v>
      </c>
      <c r="D29" s="227">
        <f>WYDATKI!F169</f>
        <v>192036.94</v>
      </c>
      <c r="E29" s="161"/>
      <c r="F29" s="161">
        <f>C29</f>
        <v>210000</v>
      </c>
      <c r="G29" s="161">
        <f>WYDATKI!E171</f>
        <v>150000</v>
      </c>
      <c r="H29" s="161"/>
      <c r="I29" s="161"/>
      <c r="J29" s="161"/>
      <c r="K29" s="250">
        <f>D29/C29*100</f>
        <v>91.44616190476191</v>
      </c>
    </row>
    <row r="30" spans="1:11" ht="29.25" customHeight="1">
      <c r="A30" s="239"/>
      <c r="B30" s="238"/>
      <c r="C30" s="236"/>
      <c r="D30" s="235"/>
      <c r="E30" s="160"/>
      <c r="F30" s="160">
        <f>D29</f>
        <v>192036.94</v>
      </c>
      <c r="G30" s="160">
        <f>WYDATKI!F171</f>
        <v>133812</v>
      </c>
      <c r="H30" s="160"/>
      <c r="I30" s="160"/>
      <c r="J30" s="160"/>
      <c r="K30" s="252"/>
    </row>
    <row r="31" spans="1:11" ht="13.5" customHeight="1">
      <c r="A31" s="225">
        <v>757</v>
      </c>
      <c r="B31" s="231" t="s">
        <v>95</v>
      </c>
      <c r="C31" s="229">
        <f>WYDATKI!E174</f>
        <v>1087693</v>
      </c>
      <c r="D31" s="227">
        <f>WYDATKI!F174</f>
        <v>1038878.45</v>
      </c>
      <c r="E31" s="161"/>
      <c r="F31" s="161">
        <f>C31</f>
        <v>1087693</v>
      </c>
      <c r="G31" s="161"/>
      <c r="H31" s="161"/>
      <c r="I31" s="161"/>
      <c r="J31" s="161">
        <f>F31</f>
        <v>1087693</v>
      </c>
      <c r="K31" s="250">
        <f>D31/C31*100</f>
        <v>95.5121022200198</v>
      </c>
    </row>
    <row r="32" spans="1:11" ht="13.5" customHeight="1">
      <c r="A32" s="226"/>
      <c r="B32" s="232"/>
      <c r="C32" s="230"/>
      <c r="D32" s="228"/>
      <c r="E32" s="152"/>
      <c r="F32" s="152">
        <f>D31</f>
        <v>1038878.45</v>
      </c>
      <c r="G32" s="152"/>
      <c r="H32" s="152"/>
      <c r="I32" s="152"/>
      <c r="J32" s="152">
        <f>F32</f>
        <v>1038878.45</v>
      </c>
      <c r="K32" s="251"/>
    </row>
    <row r="33" spans="1:11" ht="13.5" customHeight="1">
      <c r="A33" s="225">
        <v>758</v>
      </c>
      <c r="B33" s="231" t="s">
        <v>27</v>
      </c>
      <c r="C33" s="229">
        <f>WYDATKI!E177</f>
        <v>7209574</v>
      </c>
      <c r="D33" s="227">
        <f>WYDATKI!F177</f>
        <v>7209574</v>
      </c>
      <c r="E33" s="161"/>
      <c r="F33" s="161">
        <f>C33</f>
        <v>7209574</v>
      </c>
      <c r="G33" s="161"/>
      <c r="H33" s="161"/>
      <c r="I33" s="161"/>
      <c r="J33" s="161"/>
      <c r="K33" s="250">
        <f>D33/C33*100</f>
        <v>100</v>
      </c>
    </row>
    <row r="34" spans="1:11" ht="14.25" customHeight="1">
      <c r="A34" s="226"/>
      <c r="B34" s="232"/>
      <c r="C34" s="230"/>
      <c r="D34" s="228"/>
      <c r="E34" s="152"/>
      <c r="F34" s="152">
        <f>D33</f>
        <v>7209574</v>
      </c>
      <c r="G34" s="152"/>
      <c r="H34" s="152"/>
      <c r="I34" s="152"/>
      <c r="J34" s="152"/>
      <c r="K34" s="251"/>
    </row>
    <row r="35" spans="1:11" ht="13.5" customHeight="1">
      <c r="A35" s="225">
        <v>801</v>
      </c>
      <c r="B35" s="231" t="s">
        <v>28</v>
      </c>
      <c r="C35" s="229">
        <f>WYDATKI!E180</f>
        <v>42042722</v>
      </c>
      <c r="D35" s="227">
        <f>WYDATKI!F180</f>
        <v>40673803.07</v>
      </c>
      <c r="E35" s="161">
        <f>WYDATKI!E206+WYDATKI!E207+WYDATKI!E251+WYDATKI!E252</f>
        <v>8384553</v>
      </c>
      <c r="F35" s="161">
        <f>C35-E35</f>
        <v>33658169</v>
      </c>
      <c r="G35" s="161">
        <f>WYDATKI!E184+WYDATKI!E185+WYDATKI!E189+WYDATKI!E211+WYDATKI!E212+WYDATKI!E231+WYDATKI!E232+WYDATKI!E235+WYDATKI!E255+WYDATKI!E256+WYDATKI!E278+WYDATKI!E286+WYDATKI!E287+WYDATKI!E290+WYDATKI!E310+WYDATKI!E311+WYDATKI!E259</f>
        <v>14853447</v>
      </c>
      <c r="H35" s="161">
        <f>WYDATKI!E186+WYDATKI!E187+WYDATKI!E213+WYDATKI!E214+WYDATKI!E233+WYDATKI!E234+WYDATKI!E257+WYDATKI!E258+WYDATKI!E276+WYDATKI!E277+WYDATKI!E288+WYDATKI!E289+WYDATKI!E312+WYDATKI!E313</f>
        <v>2958674</v>
      </c>
      <c r="I35" s="197">
        <f>WYDATKI!E182+WYDATKI!E209+WYDATKI!E228+WYDATKI!E229</f>
        <v>7596595</v>
      </c>
      <c r="J35" s="161"/>
      <c r="K35" s="250">
        <f>D35/C35*100</f>
        <v>96.74398120559368</v>
      </c>
    </row>
    <row r="36" spans="1:11" ht="13.5" customHeight="1">
      <c r="A36" s="226"/>
      <c r="B36" s="232"/>
      <c r="C36" s="230"/>
      <c r="D36" s="228"/>
      <c r="E36" s="152">
        <f>WYDATKI!F206+WYDATKI!F207+WYDATKI!F251+WYDATKI!F252</f>
        <v>8374150.600000001</v>
      </c>
      <c r="F36" s="152">
        <f>D35-E36</f>
        <v>32299652.47</v>
      </c>
      <c r="G36" s="152">
        <f>WYDATKI!F184+WYDATKI!F185+WYDATKI!F189+WYDATKI!F211+WYDATKI!F212+WYDATKI!F231+WYDATKI!F232+WYDATKI!F235+WYDATKI!F255+WYDATKI!F256+WYDATKI!F259+WYDATKI!F278+WYDATKI!F286+WYDATKI!F287+WYDATKI!F290+WYDATKI!F310+WYDATKI!F311</f>
        <v>14625860.82</v>
      </c>
      <c r="H36" s="152">
        <f>WYDATKI!F186+WYDATKI!F213+WYDATKI!F214+WYDATKI!F233+WYDATKI!F234+WYDATKI!F257+WYDATKI!F258+WYDATKI!F276+WYDATKI!F277+WYDATKI!F288+WYDATKI!F289+WYDATKI!F312+WYDATKI!F313+WYDATKI!F187</f>
        <v>2639179.779999999</v>
      </c>
      <c r="I36" s="152">
        <f>WYDATKI!F182+WYDATKI!F209+WYDATKI!F228+WYDATKI!F229</f>
        <v>7326043.9</v>
      </c>
      <c r="J36" s="152"/>
      <c r="K36" s="251"/>
    </row>
    <row r="37" spans="1:11" ht="13.5" customHeight="1">
      <c r="A37" s="225">
        <v>851</v>
      </c>
      <c r="B37" s="231" t="s">
        <v>96</v>
      </c>
      <c r="C37" s="229">
        <f>WYDATKI!E331</f>
        <v>390353</v>
      </c>
      <c r="D37" s="227">
        <f>WYDATKI!F331</f>
        <v>372644.49</v>
      </c>
      <c r="E37" s="161"/>
      <c r="F37" s="161">
        <f>C37</f>
        <v>390353</v>
      </c>
      <c r="G37" s="161">
        <f>WYDATKI!E339+WYDATKI!E349</f>
        <v>93500</v>
      </c>
      <c r="H37" s="161">
        <f>WYDATKI!E337+WYDATKI!E338+WYDATKI!E347+WYDATKI!E348</f>
        <v>900</v>
      </c>
      <c r="I37" s="161">
        <f>WYDATKI!E345+WYDATKI!E346</f>
        <v>45000</v>
      </c>
      <c r="J37" s="161"/>
      <c r="K37" s="250">
        <f>D37/C37*100</f>
        <v>95.46346255824855</v>
      </c>
    </row>
    <row r="38" spans="1:11" ht="13.5" customHeight="1">
      <c r="A38" s="226"/>
      <c r="B38" s="232"/>
      <c r="C38" s="230"/>
      <c r="D38" s="228"/>
      <c r="E38" s="152"/>
      <c r="F38" s="152">
        <f>D37</f>
        <v>372644.49</v>
      </c>
      <c r="G38" s="152">
        <f>WYDATKI!F339+WYDATKI!F349</f>
        <v>85247.5</v>
      </c>
      <c r="H38" s="152">
        <f>WYDATKI!F337+WYDATKI!F338+WYDATKI!F347+WYDATKI!F348</f>
        <v>158.76000000000002</v>
      </c>
      <c r="I38" s="152">
        <f>WYDATKI!F345+WYDATKI!F346</f>
        <v>44880</v>
      </c>
      <c r="J38" s="152"/>
      <c r="K38" s="251"/>
    </row>
    <row r="39" spans="1:11" ht="13.5" customHeight="1">
      <c r="A39" s="57"/>
      <c r="B39" s="166"/>
      <c r="C39" s="167"/>
      <c r="D39" s="168"/>
      <c r="E39" s="168"/>
      <c r="F39" s="168"/>
      <c r="G39" s="168"/>
      <c r="H39" s="168"/>
      <c r="I39" s="168"/>
      <c r="J39" s="168"/>
      <c r="K39" s="169"/>
    </row>
    <row r="40" spans="1:11" ht="13.5" customHeight="1">
      <c r="A40" s="44"/>
      <c r="B40" s="170"/>
      <c r="C40" s="171"/>
      <c r="D40" s="172"/>
      <c r="E40" s="172"/>
      <c r="F40" s="172"/>
      <c r="G40" s="172"/>
      <c r="H40" s="172"/>
      <c r="I40" s="172"/>
      <c r="J40" s="172"/>
      <c r="K40" s="173"/>
    </row>
    <row r="41" spans="1:11" ht="11.25" customHeight="1">
      <c r="A41" s="214" t="s">
        <v>0</v>
      </c>
      <c r="B41" s="214" t="s">
        <v>21</v>
      </c>
      <c r="C41" s="212" t="s">
        <v>158</v>
      </c>
      <c r="D41" s="210" t="s">
        <v>168</v>
      </c>
      <c r="E41" s="257" t="s">
        <v>194</v>
      </c>
      <c r="F41" s="257" t="s">
        <v>195</v>
      </c>
      <c r="G41" s="259" t="s">
        <v>197</v>
      </c>
      <c r="H41" s="260"/>
      <c r="I41" s="260"/>
      <c r="J41" s="261"/>
      <c r="K41" s="216" t="s">
        <v>202</v>
      </c>
    </row>
    <row r="42" spans="1:11" ht="22.5" customHeight="1">
      <c r="A42" s="215"/>
      <c r="B42" s="215"/>
      <c r="C42" s="213"/>
      <c r="D42" s="211"/>
      <c r="E42" s="258"/>
      <c r="F42" s="258"/>
      <c r="G42" s="158" t="s">
        <v>198</v>
      </c>
      <c r="H42" s="157" t="s">
        <v>199</v>
      </c>
      <c r="I42" s="158" t="s">
        <v>200</v>
      </c>
      <c r="J42" s="157" t="s">
        <v>201</v>
      </c>
      <c r="K42" s="217"/>
    </row>
    <row r="43" spans="1:11" ht="33.75" customHeight="1">
      <c r="A43" s="254"/>
      <c r="B43" s="254"/>
      <c r="C43" s="255"/>
      <c r="D43" s="256"/>
      <c r="E43" s="159" t="s">
        <v>196</v>
      </c>
      <c r="F43" s="159" t="s">
        <v>196</v>
      </c>
      <c r="G43" s="159" t="s">
        <v>196</v>
      </c>
      <c r="H43" s="159" t="s">
        <v>196</v>
      </c>
      <c r="I43" s="159" t="s">
        <v>196</v>
      </c>
      <c r="J43" s="159" t="s">
        <v>196</v>
      </c>
      <c r="K43" s="218"/>
    </row>
    <row r="44" spans="1:11" ht="6.75" customHeight="1">
      <c r="A44" s="63">
        <v>1</v>
      </c>
      <c r="B44" s="63">
        <v>2</v>
      </c>
      <c r="C44" s="63">
        <v>3</v>
      </c>
      <c r="D44" s="63">
        <v>4</v>
      </c>
      <c r="E44" s="63">
        <v>5</v>
      </c>
      <c r="F44" s="63">
        <v>6</v>
      </c>
      <c r="G44" s="63">
        <v>7</v>
      </c>
      <c r="H44" s="63">
        <v>8</v>
      </c>
      <c r="I44" s="63">
        <v>9</v>
      </c>
      <c r="J44" s="63">
        <v>10</v>
      </c>
      <c r="K44" s="63">
        <v>11</v>
      </c>
    </row>
    <row r="45" spans="1:11" ht="13.5" customHeight="1">
      <c r="A45" s="225">
        <v>852</v>
      </c>
      <c r="B45" s="231" t="s">
        <v>179</v>
      </c>
      <c r="C45" s="229">
        <f>WYDATKI!E354</f>
        <v>4326615</v>
      </c>
      <c r="D45" s="227">
        <f>WYDATKI!F354</f>
        <v>4195291.359999999</v>
      </c>
      <c r="E45" s="161"/>
      <c r="F45" s="161">
        <f>C45-E45</f>
        <v>4326615</v>
      </c>
      <c r="G45" s="161">
        <f>WYDATKI!E356+WYDATKI!E357+WYDATKI!E360+WYDATKI!E373+WYDATKI!E374+WYDATKI!E396+WYDATKI!E397+WYDATKI!E400+WYDATKI!E415+WYDATKI!E416+WYDATKI!E421+WYDATKI!E422</f>
        <v>823492</v>
      </c>
      <c r="H45" s="161">
        <f>WYDATKI!E358+WYDATKI!E359+WYDATKI!E375+WYDATKI!E376+WYDATKI!E398+WYDATKI!E399+WYDATKI!E417+WYDATKI!E418+WYDATKI!E419+WYDATKI!E420</f>
        <v>167232</v>
      </c>
      <c r="I45" s="161"/>
      <c r="J45" s="161"/>
      <c r="K45" s="250">
        <f>D45/C45*100</f>
        <v>96.96474865454864</v>
      </c>
    </row>
    <row r="46" spans="1:11" ht="13.5" customHeight="1">
      <c r="A46" s="226"/>
      <c r="B46" s="232"/>
      <c r="C46" s="230"/>
      <c r="D46" s="228"/>
      <c r="E46" s="152"/>
      <c r="F46" s="152">
        <f>D45-E46</f>
        <v>4195291.359999999</v>
      </c>
      <c r="G46" s="152">
        <f>WYDATKI!F356+WYDATKI!F357+WYDATKI!F360+WYDATKI!F373+WYDATKI!F374+WYDATKI!F396+WYDATKI!F397+WYDATKI!F400+WYDATKI!F415+WYDATKI!F416+WYDATKI!F421+WYDATKI!F422</f>
        <v>792114.71</v>
      </c>
      <c r="H46" s="152">
        <f>WYDATKI!F358+WYDATKI!F359+WYDATKI!F375+WYDATKI!F376+WYDATKI!F398+WYDATKI!F399+WYDATKI!F417+WYDATKI!F418+WYDATKI!F419+WYDATKI!F420</f>
        <v>153752.68</v>
      </c>
      <c r="I46" s="152"/>
      <c r="J46" s="152"/>
      <c r="K46" s="251"/>
    </row>
    <row r="47" spans="1:11" ht="13.5" customHeight="1">
      <c r="A47" s="225">
        <v>854</v>
      </c>
      <c r="B47" s="231" t="s">
        <v>29</v>
      </c>
      <c r="C47" s="229">
        <f>WYDATKI!E441</f>
        <v>1383927</v>
      </c>
      <c r="D47" s="227">
        <f>WYDATKI!F441</f>
        <v>1231217.09</v>
      </c>
      <c r="E47" s="161"/>
      <c r="F47" s="161">
        <f>C47</f>
        <v>1383927</v>
      </c>
      <c r="G47" s="161">
        <f>WYDATKI!E444+WYDATKI!E445</f>
        <v>799809</v>
      </c>
      <c r="H47" s="161">
        <f>WYDATKI!E446+WYDATKI!E447</f>
        <v>181208</v>
      </c>
      <c r="I47" s="161"/>
      <c r="J47" s="161"/>
      <c r="K47" s="248">
        <f>D47/C47*100</f>
        <v>88.96546494143116</v>
      </c>
    </row>
    <row r="48" spans="1:11" ht="13.5" customHeight="1">
      <c r="A48" s="226"/>
      <c r="B48" s="232"/>
      <c r="C48" s="230"/>
      <c r="D48" s="228"/>
      <c r="E48" s="152"/>
      <c r="F48" s="152">
        <f>D47</f>
        <v>1231217.09</v>
      </c>
      <c r="G48" s="152">
        <f>WYDATKI!F444+WYDATKI!F445</f>
        <v>757698.41</v>
      </c>
      <c r="H48" s="152">
        <f>WYDATKI!F446+WYDATKI!F447</f>
        <v>140104.72</v>
      </c>
      <c r="I48" s="152"/>
      <c r="J48" s="152"/>
      <c r="K48" s="249"/>
    </row>
    <row r="49" spans="1:11" ht="13.5" customHeight="1">
      <c r="A49" s="225">
        <v>900</v>
      </c>
      <c r="B49" s="231" t="s">
        <v>30</v>
      </c>
      <c r="C49" s="229">
        <f>WYDATKI!E467</f>
        <v>3425837</v>
      </c>
      <c r="D49" s="227">
        <f>WYDATKI!F467</f>
        <v>3251927.01</v>
      </c>
      <c r="E49" s="161">
        <f>WYDATKI!E483+WYDATKI!E470</f>
        <v>822141</v>
      </c>
      <c r="F49" s="161">
        <f>C49-E49</f>
        <v>2603696</v>
      </c>
      <c r="G49" s="161"/>
      <c r="H49" s="161"/>
      <c r="I49" s="161"/>
      <c r="J49" s="161"/>
      <c r="K49" s="248">
        <f>D49/C49*100</f>
        <v>94.92357663251344</v>
      </c>
    </row>
    <row r="50" spans="1:11" ht="13.5" customHeight="1">
      <c r="A50" s="226"/>
      <c r="B50" s="232"/>
      <c r="C50" s="230"/>
      <c r="D50" s="228"/>
      <c r="E50" s="152">
        <f>WYDATKI!F483+WYDATKI!F470</f>
        <v>816472.6599999999</v>
      </c>
      <c r="F50" s="152">
        <f>D49-E50</f>
        <v>2435454.3499999996</v>
      </c>
      <c r="G50" s="152"/>
      <c r="H50" s="152"/>
      <c r="I50" s="152"/>
      <c r="J50" s="152"/>
      <c r="K50" s="249"/>
    </row>
    <row r="51" spans="1:11" ht="13.5" customHeight="1">
      <c r="A51" s="225">
        <v>921</v>
      </c>
      <c r="B51" s="231" t="s">
        <v>97</v>
      </c>
      <c r="C51" s="229">
        <f>WYDATKI!E484</f>
        <v>2431056</v>
      </c>
      <c r="D51" s="227">
        <f>WYDATKI!F484</f>
        <v>2422375.06</v>
      </c>
      <c r="E51" s="161">
        <f>WYDATKI!E487</f>
        <v>169154</v>
      </c>
      <c r="F51" s="161">
        <f>C51-E51</f>
        <v>2261902</v>
      </c>
      <c r="G51" s="161"/>
      <c r="H51" s="161"/>
      <c r="I51" s="161">
        <f>WYDATKI!E486+WYDATKI!E489+WYDATKI!E491</f>
        <v>2261902</v>
      </c>
      <c r="J51" s="161"/>
      <c r="K51" s="248">
        <f>D51/C51*100</f>
        <v>99.64291484852673</v>
      </c>
    </row>
    <row r="52" spans="1:11" ht="13.5" customHeight="1">
      <c r="A52" s="226"/>
      <c r="B52" s="232"/>
      <c r="C52" s="230"/>
      <c r="D52" s="228"/>
      <c r="E52" s="152">
        <f>WYDATKI!F487</f>
        <v>161473.06</v>
      </c>
      <c r="F52" s="152">
        <f>D51-E52</f>
        <v>2260902</v>
      </c>
      <c r="G52" s="152"/>
      <c r="H52" s="152"/>
      <c r="I52" s="152">
        <f>WYDATKI!F486+WYDATKI!F489+WYDATKI!F491</f>
        <v>2260902</v>
      </c>
      <c r="J52" s="152"/>
      <c r="K52" s="249"/>
    </row>
    <row r="53" spans="1:11" ht="13.5" customHeight="1">
      <c r="A53" s="225">
        <v>926</v>
      </c>
      <c r="B53" s="231" t="s">
        <v>98</v>
      </c>
      <c r="C53" s="229">
        <f>WYDATKI!E495</f>
        <v>3643432</v>
      </c>
      <c r="D53" s="227">
        <f>WYDATKI!F495</f>
        <v>3601585.07</v>
      </c>
      <c r="E53" s="161">
        <f>WYDATKI!E520+WYDATKI!E497+WYDATKI!E519</f>
        <v>2041016</v>
      </c>
      <c r="F53" s="161">
        <f>C53-E53</f>
        <v>1602416</v>
      </c>
      <c r="G53" s="161">
        <f>WYDATKI!E501+WYDATKI!E502+WYDATKI!E505</f>
        <v>303350</v>
      </c>
      <c r="H53" s="161">
        <f>WYDATKI!E503+WYDATKI!E504</f>
        <v>43000</v>
      </c>
      <c r="I53" s="161">
        <f>WYDATKI!E499</f>
        <v>315000</v>
      </c>
      <c r="J53" s="161"/>
      <c r="K53" s="248">
        <f>D53/C53*100</f>
        <v>98.85144199205584</v>
      </c>
    </row>
    <row r="54" spans="1:11" ht="13.5" customHeight="1">
      <c r="A54" s="226"/>
      <c r="B54" s="232"/>
      <c r="C54" s="230"/>
      <c r="D54" s="228"/>
      <c r="E54" s="152">
        <f>WYDATKI!F520+WYDATKI!F497+WYDATKI!F519</f>
        <v>2036497.75</v>
      </c>
      <c r="F54" s="152">
        <f>D53-E54</f>
        <v>1565087.3199999998</v>
      </c>
      <c r="G54" s="152">
        <f>WYDATKI!F501+WYDATKI!F502+WYDATKI!F505</f>
        <v>300562.47</v>
      </c>
      <c r="H54" s="152">
        <f>WYDATKI!F503+WYDATKI!F504</f>
        <v>41433.91</v>
      </c>
      <c r="I54" s="152">
        <f>WYDATKI!F499</f>
        <v>311900</v>
      </c>
      <c r="J54" s="152"/>
      <c r="K54" s="249"/>
    </row>
    <row r="55" spans="1:11" s="11" customFormat="1" ht="18" customHeight="1">
      <c r="A55" s="240"/>
      <c r="B55" s="242" t="s">
        <v>101</v>
      </c>
      <c r="C55" s="244">
        <f>SUM(C9:C38,C45:C54)</f>
        <v>109504145</v>
      </c>
      <c r="D55" s="244">
        <f>SUM(D9:D38,D45:D54)</f>
        <v>105850664.62000002</v>
      </c>
      <c r="E55" s="164">
        <f aca="true" t="shared" si="0" ref="E55:J55">E9+E11+E13+E15+E17+E19+E21+E23+E25+E27+E29+E31+E33+E35+E37+E45+E47+E49+E51+E53</f>
        <v>33361789</v>
      </c>
      <c r="F55" s="164">
        <f t="shared" si="0"/>
        <v>76142356</v>
      </c>
      <c r="G55" s="164">
        <f t="shared" si="0"/>
        <v>22270780</v>
      </c>
      <c r="H55" s="164">
        <f t="shared" si="0"/>
        <v>4227874</v>
      </c>
      <c r="I55" s="164">
        <f>I9+I11+I13+I15+I17+I19+I21+I23+I25+I27+I29+I31+I33+I35+I37+I45+I47+I49+I51+I53</f>
        <v>11939717</v>
      </c>
      <c r="J55" s="164">
        <f t="shared" si="0"/>
        <v>1087693</v>
      </c>
      <c r="K55" s="246">
        <f>D55/C55*100</f>
        <v>96.66361453258232</v>
      </c>
    </row>
    <row r="56" spans="1:11" s="11" customFormat="1" ht="17.25" customHeight="1">
      <c r="A56" s="241"/>
      <c r="B56" s="243"/>
      <c r="C56" s="245"/>
      <c r="D56" s="245"/>
      <c r="E56" s="165">
        <f>E10+E12+E14+E18+E20+E22+E24+E26+E28+E30+E32+E34+E36+E38+E46+E48+E50+E52+E54</f>
        <v>33260581.59</v>
      </c>
      <c r="F56" s="165">
        <f>F10+F12+F14+F18+F20+F22+F24+F26+F28+F30+F32+F34+F36+F38+F46+F48+F50+F52+F54+F16</f>
        <v>72590083.02999999</v>
      </c>
      <c r="G56" s="165">
        <f>G10+G12+G14+G18+G20+G22+G24+G26+G28+G30+G32+G34+G36+G38+G46+G48+G50+G52+G54</f>
        <v>21901463.54</v>
      </c>
      <c r="H56" s="165">
        <f>H10+H12+H14+H18+H20+H22+H24+H26+H28+H30+H32+H34+H36+H38+H46+H48+H50+H52+H54</f>
        <v>3794453.909999999</v>
      </c>
      <c r="I56" s="165">
        <f>I10+I12+I14+I18+I20+I22+I24+I26+I28+I30+I32+I34+I36+I38+I46+I48+I50+I52+I54+I16</f>
        <v>11657080.540000001</v>
      </c>
      <c r="J56" s="165">
        <f>J10+J12+J14+J18+J20+J22+J24+J26+J28+J30+J32+J34+J36+J38+J46+J48+J50+J52+J54</f>
        <v>1038878.45</v>
      </c>
      <c r="K56" s="247"/>
    </row>
    <row r="59" ht="12.75">
      <c r="B59" s="196" t="s">
        <v>218</v>
      </c>
    </row>
    <row r="60" ht="6.75" customHeight="1">
      <c r="B60" s="196"/>
    </row>
    <row r="61" ht="12.75">
      <c r="B61" s="196" t="s">
        <v>219</v>
      </c>
    </row>
  </sheetData>
  <sheetProtection/>
  <mergeCells count="124">
    <mergeCell ref="A15:A16"/>
    <mergeCell ref="D15:D16"/>
    <mergeCell ref="C15:C16"/>
    <mergeCell ref="B15:B16"/>
    <mergeCell ref="A21:A22"/>
    <mergeCell ref="B21:B22"/>
    <mergeCell ref="C21:C22"/>
    <mergeCell ref="D21:D22"/>
    <mergeCell ref="K11:K12"/>
    <mergeCell ref="K9:K10"/>
    <mergeCell ref="K15:K16"/>
    <mergeCell ref="A41:A43"/>
    <mergeCell ref="B41:B43"/>
    <mergeCell ref="C41:C43"/>
    <mergeCell ref="D41:D43"/>
    <mergeCell ref="E41:E42"/>
    <mergeCell ref="F41:F42"/>
    <mergeCell ref="G41:J41"/>
    <mergeCell ref="K25:K26"/>
    <mergeCell ref="K23:K24"/>
    <mergeCell ref="K19:K20"/>
    <mergeCell ref="K21:K22"/>
    <mergeCell ref="K17:K18"/>
    <mergeCell ref="K13:K14"/>
    <mergeCell ref="K31:K32"/>
    <mergeCell ref="K29:K30"/>
    <mergeCell ref="K35:K36"/>
    <mergeCell ref="K37:K38"/>
    <mergeCell ref="K45:K46"/>
    <mergeCell ref="K27:K28"/>
    <mergeCell ref="K41:K43"/>
    <mergeCell ref="K55:K56"/>
    <mergeCell ref="K53:K54"/>
    <mergeCell ref="K51:K52"/>
    <mergeCell ref="K49:K50"/>
    <mergeCell ref="K47:K48"/>
    <mergeCell ref="K33:K34"/>
    <mergeCell ref="C47:C48"/>
    <mergeCell ref="D47:D48"/>
    <mergeCell ref="B49:B50"/>
    <mergeCell ref="A49:A50"/>
    <mergeCell ref="B47:B48"/>
    <mergeCell ref="A47:A48"/>
    <mergeCell ref="A51:A52"/>
    <mergeCell ref="B51:B52"/>
    <mergeCell ref="C51:C52"/>
    <mergeCell ref="D51:D52"/>
    <mergeCell ref="D49:D50"/>
    <mergeCell ref="C49:C50"/>
    <mergeCell ref="A55:A56"/>
    <mergeCell ref="B55:B56"/>
    <mergeCell ref="C55:C56"/>
    <mergeCell ref="D55:D56"/>
    <mergeCell ref="D53:D54"/>
    <mergeCell ref="C53:C54"/>
    <mergeCell ref="B53:B54"/>
    <mergeCell ref="A53:A54"/>
    <mergeCell ref="A33:A34"/>
    <mergeCell ref="A31:A32"/>
    <mergeCell ref="B31:B32"/>
    <mergeCell ref="C31:C32"/>
    <mergeCell ref="D31:D32"/>
    <mergeCell ref="D29:D30"/>
    <mergeCell ref="C29:C30"/>
    <mergeCell ref="B29:B30"/>
    <mergeCell ref="A29:A30"/>
    <mergeCell ref="B35:B36"/>
    <mergeCell ref="C35:C36"/>
    <mergeCell ref="D35:D36"/>
    <mergeCell ref="D33:D34"/>
    <mergeCell ref="C33:C34"/>
    <mergeCell ref="B33:B34"/>
    <mergeCell ref="A23:A24"/>
    <mergeCell ref="A45:A46"/>
    <mergeCell ref="B45:B46"/>
    <mergeCell ref="C45:C46"/>
    <mergeCell ref="D45:D46"/>
    <mergeCell ref="D37:D38"/>
    <mergeCell ref="C37:C38"/>
    <mergeCell ref="B37:B38"/>
    <mergeCell ref="A37:A38"/>
    <mergeCell ref="A35:A36"/>
    <mergeCell ref="B25:B26"/>
    <mergeCell ref="C25:C26"/>
    <mergeCell ref="D25:D26"/>
    <mergeCell ref="D23:D24"/>
    <mergeCell ref="C23:C24"/>
    <mergeCell ref="B23:B24"/>
    <mergeCell ref="A13:A14"/>
    <mergeCell ref="D11:D12"/>
    <mergeCell ref="C11:C12"/>
    <mergeCell ref="B11:B12"/>
    <mergeCell ref="A11:A12"/>
    <mergeCell ref="D27:D28"/>
    <mergeCell ref="C27:C28"/>
    <mergeCell ref="B27:B28"/>
    <mergeCell ref="A27:A28"/>
    <mergeCell ref="A25:A26"/>
    <mergeCell ref="B17:B18"/>
    <mergeCell ref="C17:C18"/>
    <mergeCell ref="D17:D18"/>
    <mergeCell ref="D13:D14"/>
    <mergeCell ref="C13:C14"/>
    <mergeCell ref="B13:B14"/>
    <mergeCell ref="K5:K7"/>
    <mergeCell ref="D9:D10"/>
    <mergeCell ref="C9:C10"/>
    <mergeCell ref="B9:B10"/>
    <mergeCell ref="A9:A10"/>
    <mergeCell ref="D19:D20"/>
    <mergeCell ref="C19:C20"/>
    <mergeCell ref="B19:B20"/>
    <mergeCell ref="A19:A20"/>
    <mergeCell ref="A17:A18"/>
    <mergeCell ref="A2:K2"/>
    <mergeCell ref="A1:K1"/>
    <mergeCell ref="A3:K3"/>
    <mergeCell ref="G5:J5"/>
    <mergeCell ref="F5:F6"/>
    <mergeCell ref="E5:E6"/>
    <mergeCell ref="D5:D7"/>
    <mergeCell ref="C5:C7"/>
    <mergeCell ref="B5:B7"/>
    <mergeCell ref="A5:A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2010-05-21T12:38:21Z</cp:lastPrinted>
  <dcterms:created xsi:type="dcterms:W3CDTF">2002-11-06T08:41:21Z</dcterms:created>
  <dcterms:modified xsi:type="dcterms:W3CDTF">2013-03-05T12:30:22Z</dcterms:modified>
  <cp:category/>
  <cp:version/>
  <cp:contentType/>
  <cp:contentStatus/>
</cp:coreProperties>
</file>