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tabRatio="601" activeTab="0"/>
  </bookViews>
  <sheets>
    <sheet name="szczegolowe" sheetId="1" r:id="rId1"/>
    <sheet name="Arkusz1" sheetId="2" r:id="rId2"/>
  </sheets>
  <definedNames>
    <definedName name="_xlnm.Print_Area" localSheetId="0">'szczegolowe'!$A$1:$M$221</definedName>
    <definedName name="_xlnm.Print_Titles" localSheetId="0">'szczegolowe'!$8:$11</definedName>
  </definedNames>
  <calcPr fullCalcOnLoad="1"/>
</workbook>
</file>

<file path=xl/sharedStrings.xml><?xml version="1.0" encoding="utf-8"?>
<sst xmlns="http://schemas.openxmlformats.org/spreadsheetml/2006/main" count="436" uniqueCount="229">
  <si>
    <t xml:space="preserve">Lp. </t>
  </si>
  <si>
    <t xml:space="preserve"> </t>
  </si>
  <si>
    <t xml:space="preserve">Rozdział </t>
  </si>
  <si>
    <t>Nazwa programu inwestycyjnego</t>
  </si>
  <si>
    <t>Łączne nakłady inwestycyjne</t>
  </si>
  <si>
    <t xml:space="preserve">§ </t>
  </si>
  <si>
    <t>UG-RDM</t>
  </si>
  <si>
    <t>I</t>
  </si>
  <si>
    <t>Razem wydatki inwestycyjne</t>
  </si>
  <si>
    <t>Dochody własne</t>
  </si>
  <si>
    <t>z tego</t>
  </si>
  <si>
    <t>Razem wydatki inwestycyjne  (dotacje)</t>
  </si>
  <si>
    <t>Okres realizacji inwestycji</t>
  </si>
  <si>
    <t>Środki o których mowa w art.5 ust.1 pkt 2 i 3 uofp</t>
  </si>
  <si>
    <t>ZOPO</t>
  </si>
  <si>
    <t>Razem dział 010</t>
  </si>
  <si>
    <t>01010</t>
  </si>
  <si>
    <t>UG-PRI</t>
  </si>
  <si>
    <t>Realizacja  Jednostka  Referat</t>
  </si>
  <si>
    <t>UG -PRI</t>
  </si>
  <si>
    <t>RAZEM DZIAŁ 010</t>
  </si>
  <si>
    <t>RAZEM DZIAŁ 600</t>
  </si>
  <si>
    <t>RAZEM DZIAŁ 900</t>
  </si>
  <si>
    <t>RAZEM DZIAŁ 926</t>
  </si>
  <si>
    <t>Razem dział 010  (WPF) w tym:</t>
  </si>
  <si>
    <t>razem rozdz 60016 (WPF) w tym:</t>
  </si>
  <si>
    <t>dział 010- wydatki jednoroczne</t>
  </si>
  <si>
    <t>dział 010- wydatki WPF</t>
  </si>
  <si>
    <t>dział  600- wydatki jednoroczne</t>
  </si>
  <si>
    <t>dział 600 - wydatki WPF</t>
  </si>
  <si>
    <t>dział  801- wydatki jednoroczne</t>
  </si>
  <si>
    <t>dział 801 - wydatki WPF</t>
  </si>
  <si>
    <t>dział  900 - wydatki jednoroczne</t>
  </si>
  <si>
    <t>Wydatki WPF</t>
  </si>
  <si>
    <t xml:space="preserve">Wydatki jednoroczne </t>
  </si>
  <si>
    <t>dział  926 - wydatki jednoroczne</t>
  </si>
  <si>
    <t>RAZEM DZIAŁ 700</t>
  </si>
  <si>
    <t>CS</t>
  </si>
  <si>
    <t>RAZEM DZIAŁ 750</t>
  </si>
  <si>
    <t>UG-Informatyk</t>
  </si>
  <si>
    <r>
      <t>92605</t>
    </r>
    <r>
      <rPr>
        <b/>
        <i/>
        <sz val="10"/>
        <rFont val="Calibri"/>
        <family val="2"/>
      </rPr>
      <t>§</t>
    </r>
    <r>
      <rPr>
        <b/>
        <i/>
        <sz val="10"/>
        <rFont val="Cambria"/>
        <family val="1"/>
      </rPr>
      <t xml:space="preserve"> 6050</t>
    </r>
  </si>
  <si>
    <t>92605§ 6060</t>
  </si>
  <si>
    <t xml:space="preserve">Obligacje      </t>
  </si>
  <si>
    <t>Dotacje</t>
  </si>
  <si>
    <t>Pożyczki</t>
  </si>
  <si>
    <t>Łazy - Projekt budowy drogi 26 KDD i 27KDD</t>
  </si>
  <si>
    <t>Łoziska - Projekt budowy drogi 33 KDGD</t>
  </si>
  <si>
    <t>Magdalenka - Projekt budowy ul. Gąsek i ul. Koniecznej</t>
  </si>
  <si>
    <t>Razem dział 801</t>
  </si>
  <si>
    <r>
      <t xml:space="preserve">rozdz. 80104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(WPF) w tym:</t>
    </r>
  </si>
  <si>
    <t>Wólka Kosowska - Aktualizacja projektu i budowa przedszkola</t>
  </si>
  <si>
    <t>2016-2018</t>
  </si>
  <si>
    <t xml:space="preserve">Nowa Wola - Projekt budowy drogi ul. Plonowa na odcinku od drogi dz. nr 22 do ul. Raszyńskiej </t>
  </si>
  <si>
    <t>Regionalne partnerstwo samorządów Mazowsza dla aktywizacji społeczeństwa informatycznego w zakresie e-administracji i geoinformacji</t>
  </si>
  <si>
    <t>Nowa Wola - Projekt budowy drogi dojazdowej o symbolu 16 KDD</t>
  </si>
  <si>
    <t xml:space="preserve">Kolonia Warszawska - Projekt budowy drogi na działce nr 22/4 i Nr 53- I etap </t>
  </si>
  <si>
    <t xml:space="preserve">Nowa Iwiczna, Stara Iwiczna, Nowa Wola - Projekt rozbudowy ul. Kieleckiej </t>
  </si>
  <si>
    <t>Lesznowola  - Projekt budowy drogi na działkach nr 99/17 i 99/18 (do budynku komunalno-socjalnego)</t>
  </si>
  <si>
    <t>Budowa kanalizacji w Łoziskach i Jazgarzewszczyźnie oraz w Starej Iwicznej ul. Kolejowa - II etap</t>
  </si>
  <si>
    <t>Wola Mrokowska - Budowa ul. Malowniczej</t>
  </si>
  <si>
    <t xml:space="preserve">Mroków - Budowa ul. Kościelnej </t>
  </si>
  <si>
    <t>Budowa nowego przebiegu drogi wojewódzkiej nr 721 na odcinku od drogi krajowej nr 7 do skrzyżowania drogi wojewódzkiej nr 721 z ul. Mleczarską w Piasecznie - pomoc finansowa dla Samorządu Województwa Mazowieckiego</t>
  </si>
  <si>
    <t>Wólka Kosowska -Projekt budowy drogi o symbolu 21KDL i 20 KDL do działki Nr 59/2 i 60/17</t>
  </si>
  <si>
    <t>Łazy - Projekt i budowa ul. Perłowej</t>
  </si>
  <si>
    <t>Lesznowola - Projekt budowy ul. Poprzecznej</t>
  </si>
  <si>
    <t>dział  750 - wydatki jednoroczne</t>
  </si>
  <si>
    <t xml:space="preserve">Razem rozdz. 90015 </t>
  </si>
  <si>
    <t>Wola Mrokowska  - Projekt budowy drogi ul. Granicznej na odcinku od ul. Rejonowej do ul. Krótkiej</t>
  </si>
  <si>
    <t>CS- S</t>
  </si>
  <si>
    <t>Lesznowola - Projekt i budowa budynku komunalno-socjalnego</t>
  </si>
  <si>
    <t>2016-2019</t>
  </si>
  <si>
    <t xml:space="preserve">Stara Iwiczna - Projekt  odwodnienia ul. Słonecznej                      </t>
  </si>
  <si>
    <t>2017-2018</t>
  </si>
  <si>
    <r>
      <t xml:space="preserve">Dział  700 </t>
    </r>
    <r>
      <rPr>
        <b/>
        <sz val="10"/>
        <rFont val="Calibri"/>
        <family val="2"/>
      </rPr>
      <t>§</t>
    </r>
    <r>
      <rPr>
        <b/>
        <i/>
        <sz val="10"/>
        <rFont val="Cambria"/>
        <family val="1"/>
      </rPr>
      <t xml:space="preserve"> 6050 WPF</t>
    </r>
  </si>
  <si>
    <t>Modernizacja systemu identyfikacji wizualnej Gminy Lesznowola</t>
  </si>
  <si>
    <t xml:space="preserve">Promocja </t>
  </si>
  <si>
    <t>Nowa Wola, Zgorzała, Nowa Iwiczna  - Projekt budowy ronda przy ul. Kukułki, Al. Zgody, Jaskółki, Kieleckiej, Mieczyków i Dzikiej Róży</t>
  </si>
  <si>
    <t>2017-2019</t>
  </si>
  <si>
    <t>Nowa Iwiczna  - Projekt  budowy ul. Sadowej i połączenia z działką nr ew. 9/35 i 9/13  (połączenie z ul. Kielecką w Starej Iwicznej)</t>
  </si>
  <si>
    <t>Zgorzała - Projekt budowy ul. Jaskółki i ul. Gogolińskiej</t>
  </si>
  <si>
    <t>Wólka Kosowska, Jabłonowo, Kolonia Warszawska i Stefanowo -Projekt rozbudowy skrzyżowania w ciągu drogi Nr 2840 W  (ul. Ułanów i ul. Nadrzeczna) na przecięciu z drogą  Nr 7 (Al. Krakowska)</t>
  </si>
  <si>
    <t>"Budowa sygnalizacji świetlnej w ciągu drogi wojewódzkiej nr 721 (skrzyżowanie ul. Słonecznej i Szkolnej w miejscowości Lesznowola - etap II) - rozbudowa skrzyżowania drogi wojewódzkiej Nr 721 (ul. Słoneczna) z drogą powiatową nr 2843 W (ul. Szkolna)"- pomoc finansowa dla Samorządu Wojewódzkiego</t>
  </si>
  <si>
    <t>Łazy  - Budowa odwodnienia ul. Masztowej</t>
  </si>
  <si>
    <t xml:space="preserve">Łazy - Projekt budowy ul. Konwaliowej </t>
  </si>
  <si>
    <t xml:space="preserve">Zgorzała i Nowa Iwiczna - Projekt budowy ul. Torowej i ul. Granicznej </t>
  </si>
  <si>
    <t>Łoziska - Projekt rozbudowy ul. Fabrycznej</t>
  </si>
  <si>
    <t>Nowa Wola, Kol. Lesznowola i Lesznowola - Projekt budowy części ul. Ornej, drogi 10KL, 20KDL i drogi do ul. Szkolnej</t>
  </si>
  <si>
    <t xml:space="preserve">Kosów, Wólka Kosowska - Budowa wodociągu i kanalizacji na działkach Nr 18/7, 18/8, 18/23, 18/24 i w ulicach Arbuzowa, Cytrynowa, Ananasowa </t>
  </si>
  <si>
    <t>Władysławów - Projekt budowy ul. Runa Leśnego</t>
  </si>
  <si>
    <t>UG-Inf</t>
  </si>
  <si>
    <r>
      <t xml:space="preserve">rozdz. 80104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 w tym:</t>
    </r>
  </si>
  <si>
    <t xml:space="preserve">Marysin - Budowa ul. Zdrowotnej na odcinku od ul. Ludowej do granicy administracyjnej gminy I etap - do rowu melioracyjnego </t>
  </si>
  <si>
    <t>2017-2021</t>
  </si>
  <si>
    <t>UG-Promocja</t>
  </si>
  <si>
    <t>RAZEM DZIAŁ 630</t>
  </si>
  <si>
    <r>
      <t>Dział  630 rozdz. 63095 (</t>
    </r>
    <r>
      <rPr>
        <b/>
        <i/>
        <sz val="10"/>
        <rFont val="Cambria"/>
        <family val="1"/>
      </rPr>
      <t>WPF)</t>
    </r>
  </si>
  <si>
    <t>RAZEM DZIAŁ 853</t>
  </si>
  <si>
    <r>
      <t>Razem  rozdz. 90095 (</t>
    </r>
    <r>
      <rPr>
        <b/>
        <sz val="10"/>
        <rFont val="Cambria"/>
        <family val="1"/>
      </rPr>
      <t>WPF)w tym:</t>
    </r>
  </si>
  <si>
    <t>dział  900 - wydatki WPF</t>
  </si>
  <si>
    <t>Lesznowola - Projekt oraz budowa wodociągu i kanalizacji na działkach nr 99/18 i 99/17 (do budynku komunalno-socjalnego)</t>
  </si>
  <si>
    <r>
      <t xml:space="preserve">Projekt Virtualny Warszawski Obszar Funkcjonalny "Virtual WOF"    </t>
    </r>
    <r>
      <rPr>
        <vertAlign val="superscript"/>
        <sz val="8"/>
        <rFont val="Cambria"/>
        <family val="1"/>
      </rPr>
      <t>X)</t>
    </r>
  </si>
  <si>
    <t>2017-2020</t>
  </si>
  <si>
    <r>
      <t xml:space="preserve"> rozdz. 85395 (</t>
    </r>
    <r>
      <rPr>
        <b/>
        <i/>
        <sz val="10"/>
        <rFont val="Cambria"/>
        <family val="1"/>
      </rPr>
      <t>WPF)</t>
    </r>
  </si>
  <si>
    <r>
      <t xml:space="preserve">razem rozdz 60095 </t>
    </r>
    <r>
      <rPr>
        <b/>
        <i/>
        <sz val="8"/>
        <rFont val="Cambria"/>
        <family val="1"/>
      </rPr>
      <t xml:space="preserve"> w tym:</t>
    </r>
  </si>
  <si>
    <t>Rady Gminy Lesznowola</t>
  </si>
  <si>
    <t>Zmiany Uchwałą Rady Gminy Lesznowola</t>
  </si>
  <si>
    <t>Stara Iwiczna, Nowa Iwiczna  - Projekt budowy drogi od ul. Słonecznej w Starej Iwicznej do ul. Sadowej w Nowej Iwicznej</t>
  </si>
  <si>
    <t>Tabela Nr 2a</t>
  </si>
  <si>
    <t>dział  750 - wydatki WPF</t>
  </si>
  <si>
    <t>2014-2019</t>
  </si>
  <si>
    <t xml:space="preserve">Nowa Iwiczna - Projekt budowy kanalizacji deszczowej ul. Niezapominajki </t>
  </si>
  <si>
    <t xml:space="preserve">Lesznowola - Projekt  budowy wodociągu i kanalizacji dla terenu oświatowego </t>
  </si>
  <si>
    <t>2014-2018</t>
  </si>
  <si>
    <t>Nakłady w roku 2018</t>
  </si>
  <si>
    <t>razem rozdz 60016  w tym:</t>
  </si>
  <si>
    <t>UG-RGG</t>
  </si>
  <si>
    <t>Lesznowola - Zakup urządzeń zabawowych na szkolny plac zabaw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</si>
  <si>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  w tym:</t>
    </r>
  </si>
  <si>
    <t>2018-2019</t>
  </si>
  <si>
    <t>Razem rozdz. 90002</t>
  </si>
  <si>
    <t>Zakup drukarki dla ROK</t>
  </si>
  <si>
    <t>UG- ROK</t>
  </si>
  <si>
    <t>RAZEM DZIAŁ 852</t>
  </si>
  <si>
    <t>Zakup urządzeń komputerowych i oprogramowania</t>
  </si>
  <si>
    <t xml:space="preserve">Lesznowola - Budowa ul. Gminnej </t>
  </si>
  <si>
    <t>2018-2020</t>
  </si>
  <si>
    <t>Wilcza Góra  - Projekt budowy ul. Polnej</t>
  </si>
  <si>
    <t>razem rozdz 60016 w tym:</t>
  </si>
  <si>
    <t>rozdz. 75022  § 6060</t>
  </si>
  <si>
    <t>rozdz. 75023 § 6060</t>
  </si>
  <si>
    <t>rozdz.75075 § 6050 WPF</t>
  </si>
  <si>
    <t xml:space="preserve">Zakup systemu audio-video na salę konfernencyjną </t>
  </si>
  <si>
    <t>Wymiana instalacji sygnalizacji pożaru, instalacji alarmowej, instalacji kontroli dostepu do pomieszczeń  i  instalacji monitoringu wizyjnego</t>
  </si>
  <si>
    <t>rozdz. 75023 § 6050</t>
  </si>
  <si>
    <t>Nowa Iwiczna - Budowa oświetlenia  ul. Zimowej na odcinku od działki  nr ewid. 406 do działki  47/11  (punkty świetlne)</t>
  </si>
  <si>
    <t>Mysiadło - Zakup rolet zewnętrznych na hol                         i do  klas  (CEiS)</t>
  </si>
  <si>
    <t>Mysiadło  - Zakup urządzeń zabawowych na plac zabaw przy przedszkolu</t>
  </si>
  <si>
    <t>Zakup samochodu dla Centrum Sportu</t>
  </si>
  <si>
    <t>UG</t>
  </si>
  <si>
    <t xml:space="preserve">Nabycie gruntów pod drogi gminne </t>
  </si>
  <si>
    <t>Łazy - Modernizacja hali sportowej</t>
  </si>
  <si>
    <t>OGÓŁEM (I+II+III)</t>
  </si>
  <si>
    <t>II</t>
  </si>
  <si>
    <t>Mroków, Stachowo, Wólka Kosowska i PAN Kosów - Aktualizacja projektu budowy ul. Karasia wraz z odwodnieniem</t>
  </si>
  <si>
    <t xml:space="preserve">Lesznowola  - Projekt budowy ulic: Dworkowej, Topolowej i Końcowej </t>
  </si>
  <si>
    <t>Magdalenka - Budowa ul. Ogrodowej</t>
  </si>
  <si>
    <t>Nakłady w roku 2018 - po zmianach</t>
  </si>
  <si>
    <t>PLAN WYDATKÓW  MAJĄTKOWYCH   W  2018 ROKU - po zmianach</t>
  </si>
  <si>
    <t>Kolonia Lesznowola i  Lesznowola - Projekt budowy oświetlenia  ul. Słonecznej  (punkty świetlne)</t>
  </si>
  <si>
    <t>Mroków - Zakup dwóch kserokopiarek do szkoły</t>
  </si>
  <si>
    <r>
      <t xml:space="preserve">rozdz. 80101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6050 (WPF) w tym:</t>
    </r>
  </si>
  <si>
    <t>Zamienie- Budowa szkoły</t>
  </si>
  <si>
    <t xml:space="preserve">Lesznowola - Budowa ogrodzeń  placów zabaw </t>
  </si>
  <si>
    <t>Magdalenka, Łazy - Rozbudowa drogi gminnej ul. Ks. Słojewskiego - I etap</t>
  </si>
  <si>
    <t>Wólka Kosowska - Projekt  budowy oświetlenia  ul. Nadrzecznej  (punkty świetlne)</t>
  </si>
  <si>
    <t>Warszawianka - Budowa oświetlenia  ul. Nutki  (punkty świetlne)</t>
  </si>
  <si>
    <t>Łazy - Budowa odcinków sieci wodociągowej i kanalizacyjnej w drogach dz. ewid. nr 224/1; 430/4; 430/8; 432/2; 434/3; 434/10 i 417/47</t>
  </si>
  <si>
    <t>2015-2019</t>
  </si>
  <si>
    <t>Lesznowola-Budowa wodociągu i kanalizacji na działkach Nr 191/19, 190/13, 189/3 ulica boczna od ul. Szkolnej</t>
  </si>
  <si>
    <t>Stefanowo-Warszawianka - Budowa ul. Malinowej -                                  I etap</t>
  </si>
  <si>
    <t>Nowa Wola - Projekt budowy drogi 9KD</t>
  </si>
  <si>
    <t>Stara Iwiczna , Kolonia Lesznowola- Przebudowa drogi wojewódzkiej Nr 721 w istniejącym pasie drogowym na dz. nr. ew. 63/2  obręb Stara Iwiczna w miejscowości Stara Iwiczna  - budowa ścieżki  pieszo-rowerowej na odcinku od ul. Krótkiej w Kolonii Lesznowola do torów PKP w Starej Iwicznej - III etap - pomoc rzeczowa dla Samorządu Województwa Mazowieckiego</t>
  </si>
  <si>
    <t>Budowa kanalizacji w Łoziskach i Jazgarzewszczyźnie oraz w Starej Iwicznej ul. Kolejowa - III etap</t>
  </si>
  <si>
    <t>Zakup dwóch kontenerów na boiska sportowe w Nowej Woli i Nowej Iwicznej</t>
  </si>
  <si>
    <t>Dofinansowanie zakupu samochodu osobowego  w wersji oznakowanej  dla Komendy Wojewódzkiej Policji z przeznaczeniem dla Komisariatu Policji w Lesznowoli</t>
  </si>
  <si>
    <t>Nowa Wola - Budowa ul. Storczykowej wraz z kanalizacją deszczową - I etap</t>
  </si>
  <si>
    <t>Stefanowo, Kolonia Warszawska, Wólka Kosowska -  część wschodnia i Marysin - część wschodnia - Budowa kanalizacji sanitarnej wraz z infrastrukturą towarzyszącą - I etap</t>
  </si>
  <si>
    <t>Łazy - Projekt budowy wodociągu i kanalizacji na działkach  400/22, 400/23, 400/24</t>
  </si>
  <si>
    <t>Mysiadło - Budowa sieci wodociągowej i kanalizacyjnej z przyłączami dz. ewid. nr 101/2; 142/25 i 142/24 (ul. Kuropatwy)</t>
  </si>
  <si>
    <t>Nowa Iwiczna - Zakup klimatyzatorów i maszyny myjącej</t>
  </si>
  <si>
    <t>Lesznowola - Projekt budowy oświetlenia  ul.Niedźwiedzia od ul. Zajączka do działki Nr 284/2  (punkty świetlne)</t>
  </si>
  <si>
    <t>Łazy  - Budowa oświetlenia  ul. Agatowa  (punkty świetlne)</t>
  </si>
  <si>
    <t>Magdalenka - Projekt budowy oświetlenia  ul.Dereniowa  (punkty świetlne)</t>
  </si>
  <si>
    <t>Marysin  - Budowa oświetlenia  ul. Karmazynowa (punkty świetlne)</t>
  </si>
  <si>
    <t>Stara Iwiczna - Projekt budowy oświetlenia  ul.Nowa nr działek od 17B do 17F (punkty świetlne)</t>
  </si>
  <si>
    <t>Łazy - Budowa przykanalika z włączeniem do istniejącej kanalizacji deszczowej w ul. Wiejskiej</t>
  </si>
  <si>
    <t>Mysiadło - Budowa sieci  kanalizacji deszczowej w ul. Poprzecznej, Zakręt, Goździków i ul. Wiejskiej - I etap</t>
  </si>
  <si>
    <t>Zgorzała- Budowa ul. Wilgi - I etap</t>
  </si>
  <si>
    <t>Jabłonowo- Budowa odwodnienia w drodze na działkach 22/6 i 44/4 - I etap</t>
  </si>
  <si>
    <t>Mroków, Stachowo- Remont  ul. Karasia - I etap</t>
  </si>
  <si>
    <t>Realizacja układu drogowego łączącego węzeł – Aleja Krakowska na skrzyżowaniu z ul. Nadrzeczną i ul. Ułanów z węzłem Antoninów na trasie  S-7, a w szczególności łącznika  DP-1 od ul. Radomskiej do węzła- pomoc finansowa dla Gminy Piaseczno</t>
  </si>
  <si>
    <t>Warszawianka  - Budowa sieci   kanalizacyjnej z przyłączami  oraz sieci wodociągowej z przyłączami ul. Miodowa dz. nr ew. 14/13; 14/21; 14/42 i 14/39</t>
  </si>
  <si>
    <t>Jastrzębiec - Budowa oświetlenia  ul. Szerokiej (punkty świetlne)</t>
  </si>
  <si>
    <t>Stara Iwiczna , Kolonia Lesznowola- Projekt rozbudowy drogi wojewódzkiej Nr 721 w zakresie dwóch zatok przystankowych i ścieżki pieszorowerowej - pomoc rzeczowa dla Samorządu Województwa Mazowieckiego</t>
  </si>
  <si>
    <t>razem rozdz 60013 (WPF) w tym:</t>
  </si>
  <si>
    <t xml:space="preserve">Mysiadło - Zakup serwera wraz z oprogramowaniem- szkoła ul. Kwiatowa                      </t>
  </si>
  <si>
    <t xml:space="preserve">Nowa Wola - Projekt budowy drogi  ul. Plonowa-                                       II etap </t>
  </si>
  <si>
    <t>Podolszyn- Projekt budowy ul. Polnej od ul. Olszynowej do ul. Owsianej i projekt ul. Owsianej</t>
  </si>
  <si>
    <t>Mroków - Zakup urządzeń zabawowych na szkolny plac zabaw</t>
  </si>
  <si>
    <r>
      <rPr>
        <vertAlign val="superscript"/>
        <sz val="9"/>
        <rFont val="Cambria"/>
        <family val="1"/>
      </rPr>
      <t>X)</t>
    </r>
    <r>
      <rPr>
        <vertAlign val="subscript"/>
        <sz val="9"/>
        <rFont val="Cambria"/>
        <family val="1"/>
      </rPr>
      <t xml:space="preserve">  </t>
    </r>
    <r>
      <rPr>
        <sz val="9"/>
        <rFont val="Cambria"/>
        <family val="1"/>
      </rPr>
      <t xml:space="preserve">Realizacja projektu pn. Projekt Wirtualny Warszawski Obszar Funkcjonalny  "Virtual WOF" planowany jest w czterech działach 600, 630, 853 i 900 o łącznych nakładach 891.500,-zł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</si>
  <si>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"Budowa sygnalizacji świetlnej w ciągu drogi wojewódzkiej nr 721 (skrzyżowanie ul. Słonecznej i Szkolnej w miejscowości Lesznowola - etap II) - rozbudowa skrzyżowania drogi wojewódzkiej Nr 721 (ul. Słoneczna) z drogą powiatową nr 2843 W (ul. Szkolna)"- pomoc rzeczowa dla Samorządu Wojewódzkiego</t>
  </si>
  <si>
    <t>Nowa Iwiczna - Budowa oświetlenia  ul. Czereśniowa (punkty świetlne)</t>
  </si>
  <si>
    <t>razem rozdz 60014 w tym:</t>
  </si>
  <si>
    <t>Rozbudowa drogi powiatowej nr 2840W - ul. Ułanów w Stefanowie i Kol. Warszawskiej oraz ul. Radomską w Antoninowie-koncepcja - pomoc rzeczowa dla Samorządu Powiatu Piaseczyńskiego</t>
  </si>
  <si>
    <t>Magdalenka - Budowa ul. Jodłowej - II etap</t>
  </si>
  <si>
    <t>Nowa Iwiczna - Budowa szkoły</t>
  </si>
  <si>
    <t>Łazy - Budowa odwodnienia ul. Makowej</t>
  </si>
  <si>
    <t>Łazy - Projekt budowy oświetlenia ul. Teatralnej, ul. Koncertowej, ul. Poetyckiej, ul. Muzycznej i ul.Filmowej (punkty świetlne)</t>
  </si>
  <si>
    <t>UE</t>
  </si>
  <si>
    <t xml:space="preserve">Lesznowola - Projekt i budowa oświetlenia na ul. Cz. Miłosza na działkach nr 191/19, 190/13 i 189/16 (od ul. Szkolnej) </t>
  </si>
  <si>
    <t xml:space="preserve">Podolszyn - Przebudowa spinki wodociągowej w ul. Owsianej </t>
  </si>
  <si>
    <t>rozdz. 75412</t>
  </si>
  <si>
    <r>
      <t>Razem  rozdz. 90015 (</t>
    </r>
    <r>
      <rPr>
        <b/>
        <sz val="10"/>
        <rFont val="Cambria"/>
        <family val="1"/>
      </rPr>
      <t>WPF)w tym:</t>
    </r>
  </si>
  <si>
    <t>GKOSP</t>
  </si>
  <si>
    <t xml:space="preserve">Mroków - Zakup cylindrów rozpierających z zestawem końcówek wymiennych o różnych długościach dla OSP Mroków </t>
  </si>
  <si>
    <t xml:space="preserve">Mroków - Projekt budowy parkingu dla OSP Mroków </t>
  </si>
  <si>
    <t>Nowa Wola - Zakup agregatu zasilajacego do narzędzi hydraulicznych  o modelu pracy min. ATO dla OSP Nowa Wola</t>
  </si>
  <si>
    <t>Nowa Wola - Zakup rozpieracza ramiennego do ratownictwa drogowego i technicznego, nożyc do cięcia pojazdów i ciężkiej pompy trzystopniowej ze zwijadłami</t>
  </si>
  <si>
    <t>Stara Iwiczna - Kolonia Lesznowola - Projekt  budowy drogi 2 KDL, 3 KDL i 25 KDL na odcinku od ul. Uroczej do drogi 24 KDL</t>
  </si>
  <si>
    <t>Łazy - Projekt i  budowa oświetlenia  ul. Skowronka (punkty świetlne)</t>
  </si>
  <si>
    <t>Nowa Iwiczna - Budowa oświetlenia ul. Jarzębinowa  (punkty świetlne)</t>
  </si>
  <si>
    <r>
      <t xml:space="preserve">rozdz.75495 </t>
    </r>
    <r>
      <rPr>
        <b/>
        <sz val="10"/>
        <rFont val="Calibri"/>
        <family val="2"/>
      </rPr>
      <t>§</t>
    </r>
    <r>
      <rPr>
        <b/>
        <sz val="10"/>
        <rFont val="Cambria"/>
        <family val="1"/>
      </rPr>
      <t xml:space="preserve"> 6060  w tym:</t>
    </r>
  </si>
  <si>
    <t>RDM</t>
  </si>
  <si>
    <t xml:space="preserve">Łazy - Zakup miernika prędkości </t>
  </si>
  <si>
    <t>RAZEM DZIAŁ 921</t>
  </si>
  <si>
    <t>dział  916 - wydatki jednoroczne</t>
  </si>
  <si>
    <r>
      <t>92195</t>
    </r>
    <r>
      <rPr>
        <b/>
        <i/>
        <sz val="10"/>
        <rFont val="Calibri"/>
        <family val="2"/>
      </rPr>
      <t>§</t>
    </r>
    <r>
      <rPr>
        <b/>
        <i/>
        <sz val="10"/>
        <rFont val="Cambria"/>
        <family val="1"/>
      </rPr>
      <t xml:space="preserve"> 6060</t>
    </r>
  </si>
  <si>
    <t>Lesznowola - Zakup "Ławki Niepodległości"</t>
  </si>
  <si>
    <t xml:space="preserve">Magdalenka - Budowa ul. Pionierów </t>
  </si>
  <si>
    <t>Lesznowola - Projekt budowy ul. Cz. Miłosza od ul. Oficerskiej do ul. Szkolnej</t>
  </si>
  <si>
    <t xml:space="preserve">Lesznowola - Projekt budowy chodnika na ul. Cz. Miłosza na działkach nr 191/19, 190/13, 189/16 (od ul. Szkolnej) </t>
  </si>
  <si>
    <t>Magdalenka - Zakup gruntów pod ul. Gąsek, Projektowaną i Prywatną  dz. nr 1624, 1625 i 1626</t>
  </si>
  <si>
    <t xml:space="preserve">Wola Mrokowska, Mroków  - Projekt i budowa ul. Łącznej i Górskiego </t>
  </si>
  <si>
    <t>2016-2021</t>
  </si>
  <si>
    <t>RZAEM DZIAŁ  754</t>
  </si>
  <si>
    <t>rozdz. 85295</t>
  </si>
  <si>
    <t>Magdalenka -Dokumentacja techniczna z dostosowaniem elementów budynku "Senior +"</t>
  </si>
  <si>
    <t>Do Uchwały Nr 12/III/2018</t>
  </si>
  <si>
    <t>z dnia 18 grudnia 2018r.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</si>
</sst>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71">
    <font>
      <sz val="10"/>
      <name val="Arial CE"/>
      <family val="0"/>
    </font>
    <font>
      <sz val="11"/>
      <color indexed="8"/>
      <name val="Czcionka tekstu podstawowego"/>
      <family val="2"/>
    </font>
    <font>
      <sz val="6"/>
      <name val="Arial CE"/>
      <family val="2"/>
    </font>
    <font>
      <sz val="7"/>
      <name val="Arial CE"/>
      <family val="2"/>
    </font>
    <font>
      <b/>
      <sz val="10"/>
      <name val="Cambria"/>
      <family val="1"/>
    </font>
    <font>
      <b/>
      <sz val="10"/>
      <name val="Calibri"/>
      <family val="2"/>
    </font>
    <font>
      <sz val="8"/>
      <name val="Cambria"/>
      <family val="1"/>
    </font>
    <font>
      <b/>
      <i/>
      <sz val="10"/>
      <name val="Cambria"/>
      <family val="1"/>
    </font>
    <font>
      <b/>
      <i/>
      <sz val="10"/>
      <name val="Calibri"/>
      <family val="2"/>
    </font>
    <font>
      <b/>
      <i/>
      <sz val="8"/>
      <name val="Cambria"/>
      <family val="1"/>
    </font>
    <font>
      <sz val="5"/>
      <name val="Arial CE"/>
      <family val="0"/>
    </font>
    <font>
      <vertAlign val="superscript"/>
      <sz val="8"/>
      <name val="Cambria"/>
      <family val="1"/>
    </font>
    <font>
      <sz val="9"/>
      <name val="Cambria"/>
      <family val="1"/>
    </font>
    <font>
      <vertAlign val="superscript"/>
      <sz val="9"/>
      <name val="Cambria"/>
      <family val="1"/>
    </font>
    <font>
      <vertAlign val="subscript"/>
      <sz val="9"/>
      <name val="Cambria"/>
      <family val="1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10"/>
      <name val="Cambria"/>
      <family val="1"/>
    </font>
    <font>
      <sz val="6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sz val="8"/>
      <color indexed="8"/>
      <name val="Cambria"/>
      <family val="1"/>
    </font>
    <font>
      <b/>
      <sz val="6"/>
      <name val="Cambria"/>
      <family val="1"/>
    </font>
    <font>
      <b/>
      <i/>
      <sz val="6"/>
      <name val="Cambria"/>
      <family val="1"/>
    </font>
    <font>
      <i/>
      <sz val="6"/>
      <name val="Cambria"/>
      <family val="1"/>
    </font>
    <font>
      <sz val="5"/>
      <name val="Cambria"/>
      <family val="1"/>
    </font>
    <font>
      <b/>
      <i/>
      <sz val="9"/>
      <name val="Cambria"/>
      <family val="1"/>
    </font>
    <font>
      <b/>
      <sz val="7"/>
      <name val="Cambria"/>
      <family val="1"/>
    </font>
    <font>
      <sz val="4"/>
      <name val="Cambria"/>
      <family val="1"/>
    </font>
    <font>
      <sz val="12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37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34" fillId="2" borderId="12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9" fillId="3" borderId="12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3" fontId="37" fillId="3" borderId="10" xfId="0" applyNumberFormat="1" applyFont="1" applyFill="1" applyBorder="1" applyAlignment="1">
      <alignment vertical="center"/>
    </xf>
    <xf numFmtId="3" fontId="7" fillId="35" borderId="10" xfId="0" applyNumberFormat="1" applyFont="1" applyFill="1" applyBorder="1" applyAlignment="1">
      <alignment horizontal="right" vertical="center"/>
    </xf>
    <xf numFmtId="0" fontId="7" fillId="35" borderId="13" xfId="0" applyFont="1" applyFill="1" applyBorder="1" applyAlignment="1">
      <alignment vertical="center"/>
    </xf>
    <xf numFmtId="0" fontId="7" fillId="35" borderId="14" xfId="0" applyFont="1" applyFill="1" applyBorder="1" applyAlignment="1">
      <alignment vertical="center"/>
    </xf>
    <xf numFmtId="0" fontId="7" fillId="35" borderId="14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1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3" fontId="4" fillId="36" borderId="10" xfId="0" applyNumberFormat="1" applyFont="1" applyFill="1" applyBorder="1" applyAlignment="1">
      <alignment horizontal="right" vertical="center"/>
    </xf>
    <xf numFmtId="0" fontId="34" fillId="36" borderId="12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left" vertical="center"/>
    </xf>
    <xf numFmtId="0" fontId="41" fillId="36" borderId="10" xfId="0" applyFont="1" applyFill="1" applyBorder="1" applyAlignment="1">
      <alignment horizontal="center" vertical="center"/>
    </xf>
    <xf numFmtId="3" fontId="41" fillId="36" borderId="10" xfId="0" applyNumberFormat="1" applyFont="1" applyFill="1" applyBorder="1" applyAlignment="1">
      <alignment horizontal="right" vertical="center"/>
    </xf>
    <xf numFmtId="3" fontId="41" fillId="36" borderId="10" xfId="0" applyNumberFormat="1" applyFont="1" applyFill="1" applyBorder="1" applyAlignment="1">
      <alignment horizontal="center" vertical="center"/>
    </xf>
    <xf numFmtId="3" fontId="42" fillId="36" borderId="10" xfId="0" applyNumberFormat="1" applyFont="1" applyFill="1" applyBorder="1" applyAlignment="1">
      <alignment horizontal="right" vertical="center"/>
    </xf>
    <xf numFmtId="3" fontId="38" fillId="2" borderId="15" xfId="0" applyNumberFormat="1" applyFont="1" applyFill="1" applyBorder="1" applyAlignment="1">
      <alignment horizontal="right" vertical="center"/>
    </xf>
    <xf numFmtId="0" fontId="43" fillId="37" borderId="16" xfId="0" applyFont="1" applyFill="1" applyBorder="1" applyAlignment="1" applyProtection="1">
      <alignment horizontal="left" vertical="center" wrapText="1" shrinkToFit="1"/>
      <protection locked="0"/>
    </xf>
    <xf numFmtId="3" fontId="44" fillId="34" borderId="10" xfId="0" applyNumberFormat="1" applyFont="1" applyFill="1" applyBorder="1" applyAlignment="1">
      <alignment vertical="center"/>
    </xf>
    <xf numFmtId="3" fontId="45" fillId="36" borderId="10" xfId="0" applyNumberFormat="1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horizontal="center" vertical="center"/>
    </xf>
    <xf numFmtId="3" fontId="44" fillId="36" borderId="10" xfId="0" applyNumberFormat="1" applyFont="1" applyFill="1" applyBorder="1" applyAlignment="1">
      <alignment vertical="center"/>
    </xf>
    <xf numFmtId="0" fontId="46" fillId="36" borderId="10" xfId="0" applyFont="1" applyFill="1" applyBorder="1" applyAlignment="1">
      <alignment horizontal="center" vertical="center"/>
    </xf>
    <xf numFmtId="0" fontId="44" fillId="3" borderId="10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 vertical="center"/>
    </xf>
    <xf numFmtId="3" fontId="45" fillId="35" borderId="10" xfId="0" applyNumberFormat="1" applyFont="1" applyFill="1" applyBorder="1" applyAlignment="1">
      <alignment vertical="center"/>
    </xf>
    <xf numFmtId="0" fontId="43" fillId="37" borderId="17" xfId="0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right" vertical="center"/>
    </xf>
    <xf numFmtId="0" fontId="6" fillId="36" borderId="12" xfId="0" applyFont="1" applyFill="1" applyBorder="1" applyAlignment="1">
      <alignment horizontal="center" vertical="center"/>
    </xf>
    <xf numFmtId="3" fontId="41" fillId="36" borderId="14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6" fillId="36" borderId="14" xfId="0" applyNumberFormat="1" applyFont="1" applyFill="1" applyBorder="1" applyAlignment="1">
      <alignment horizontal="right" vertical="center"/>
    </xf>
    <xf numFmtId="3" fontId="6" fillId="36" borderId="12" xfId="0" applyNumberFormat="1" applyFont="1" applyFill="1" applyBorder="1" applyAlignment="1">
      <alignment horizontal="right" vertical="center"/>
    </xf>
    <xf numFmtId="0" fontId="4" fillId="36" borderId="18" xfId="0" applyFont="1" applyFill="1" applyBorder="1" applyAlignment="1">
      <alignment horizontal="center" vertical="center"/>
    </xf>
    <xf numFmtId="0" fontId="34" fillId="36" borderId="19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left" vertical="center"/>
    </xf>
    <xf numFmtId="3" fontId="7" fillId="36" borderId="18" xfId="0" applyNumberFormat="1" applyFont="1" applyFill="1" applyBorder="1" applyAlignment="1">
      <alignment horizontal="right" vertical="center"/>
    </xf>
    <xf numFmtId="3" fontId="45" fillId="36" borderId="18" xfId="0" applyNumberFormat="1" applyFont="1" applyFill="1" applyBorder="1" applyAlignment="1">
      <alignment vertical="center"/>
    </xf>
    <xf numFmtId="0" fontId="7" fillId="36" borderId="18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3" fontId="4" fillId="35" borderId="20" xfId="0" applyNumberFormat="1" applyFont="1" applyFill="1" applyBorder="1" applyAlignment="1">
      <alignment horizontal="center" vertical="center"/>
    </xf>
    <xf numFmtId="3" fontId="37" fillId="35" borderId="20" xfId="0" applyNumberFormat="1" applyFont="1" applyFill="1" applyBorder="1" applyAlignment="1">
      <alignment horizontal="center" vertical="center"/>
    </xf>
    <xf numFmtId="0" fontId="43" fillId="37" borderId="17" xfId="0" applyFont="1" applyFill="1" applyBorder="1" applyAlignment="1" applyProtection="1">
      <alignment horizontal="center" vertical="center" wrapText="1" shrinkToFit="1"/>
      <protection locked="0"/>
    </xf>
    <xf numFmtId="3" fontId="7" fillId="0" borderId="10" xfId="0" applyNumberFormat="1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37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 quotePrefix="1">
      <alignment horizontal="center" vertical="center"/>
    </xf>
    <xf numFmtId="3" fontId="37" fillId="2" borderId="10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41" fillId="36" borderId="10" xfId="0" applyNumberFormat="1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/>
    </xf>
    <xf numFmtId="0" fontId="39" fillId="3" borderId="1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36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right" vertical="center"/>
    </xf>
    <xf numFmtId="0" fontId="7" fillId="14" borderId="12" xfId="0" applyFont="1" applyFill="1" applyBorder="1" applyAlignment="1">
      <alignment vertical="center"/>
    </xf>
    <xf numFmtId="0" fontId="40" fillId="0" borderId="18" xfId="0" applyFont="1" applyBorder="1" applyAlignment="1">
      <alignment horizontal="center" vertical="center" wrapText="1"/>
    </xf>
    <xf numFmtId="3" fontId="6" fillId="36" borderId="23" xfId="0" applyNumberFormat="1" applyFont="1" applyFill="1" applyBorder="1" applyAlignment="1">
      <alignment horizontal="right" vertical="center"/>
    </xf>
    <xf numFmtId="0" fontId="6" fillId="0" borderId="18" xfId="0" applyFont="1" applyBorder="1" applyAlignment="1" quotePrefix="1">
      <alignment horizontal="center" vertical="center"/>
    </xf>
    <xf numFmtId="3" fontId="6" fillId="36" borderId="18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0" fontId="43" fillId="37" borderId="24" xfId="0" applyFont="1" applyFill="1" applyBorder="1" applyAlignment="1" applyProtection="1">
      <alignment horizontal="left" vertical="center" wrapText="1" shrinkToFit="1"/>
      <protection locked="0"/>
    </xf>
    <xf numFmtId="0" fontId="6" fillId="0" borderId="10" xfId="0" applyFont="1" applyBorder="1" applyAlignment="1">
      <alignment vertical="center" wrapText="1"/>
    </xf>
    <xf numFmtId="0" fontId="40" fillId="35" borderId="18" xfId="0" applyFont="1" applyFill="1" applyBorder="1" applyAlignment="1">
      <alignment horizontal="center" vertical="center"/>
    </xf>
    <xf numFmtId="0" fontId="40" fillId="35" borderId="19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3" fontId="38" fillId="35" borderId="18" xfId="0" applyNumberFormat="1" applyFont="1" applyFill="1" applyBorder="1" applyAlignment="1">
      <alignment horizontal="right" vertical="center"/>
    </xf>
    <xf numFmtId="3" fontId="48" fillId="35" borderId="18" xfId="0" applyNumberFormat="1" applyFont="1" applyFill="1" applyBorder="1" applyAlignment="1">
      <alignment horizontal="right" vertical="center"/>
    </xf>
    <xf numFmtId="3" fontId="38" fillId="35" borderId="23" xfId="0" applyNumberFormat="1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horizontal="left" vertical="center"/>
    </xf>
    <xf numFmtId="0" fontId="6" fillId="0" borderId="10" xfId="0" applyNumberFormat="1" applyFont="1" applyBorder="1" applyAlignment="1" quotePrefix="1">
      <alignment horizontal="center" vertical="center"/>
    </xf>
    <xf numFmtId="0" fontId="6" fillId="0" borderId="19" xfId="0" applyFont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/>
    </xf>
    <xf numFmtId="3" fontId="7" fillId="36" borderId="10" xfId="0" applyNumberFormat="1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center" vertical="center"/>
    </xf>
    <xf numFmtId="3" fontId="9" fillId="6" borderId="10" xfId="0" applyNumberFormat="1" applyFont="1" applyFill="1" applyBorder="1" applyAlignment="1">
      <alignment horizontal="right" vertical="center"/>
    </xf>
    <xf numFmtId="3" fontId="9" fillId="6" borderId="14" xfId="0" applyNumberFormat="1" applyFont="1" applyFill="1" applyBorder="1" applyAlignment="1">
      <alignment horizontal="right" vertical="center"/>
    </xf>
    <xf numFmtId="3" fontId="45" fillId="6" borderId="10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37" fillId="33" borderId="10" xfId="0" applyNumberFormat="1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horizontal="center" vertical="center"/>
    </xf>
    <xf numFmtId="0" fontId="43" fillId="37" borderId="17" xfId="0" applyFont="1" applyFill="1" applyBorder="1" applyAlignment="1" applyProtection="1">
      <alignment horizontal="left" vertical="center" wrapText="1" shrinkToFit="1"/>
      <protection locked="0"/>
    </xf>
    <xf numFmtId="0" fontId="6" fillId="33" borderId="12" xfId="0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right" vertical="center"/>
    </xf>
    <xf numFmtId="0" fontId="43" fillId="37" borderId="10" xfId="0" applyFont="1" applyFill="1" applyBorder="1" applyAlignment="1" applyProtection="1">
      <alignment horizontal="left" vertical="center" wrapText="1" shrinkToFit="1"/>
      <protection locked="0"/>
    </xf>
    <xf numFmtId="3" fontId="3" fillId="0" borderId="0" xfId="0" applyNumberFormat="1" applyFont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left" vertical="center"/>
    </xf>
    <xf numFmtId="0" fontId="49" fillId="34" borderId="14" xfId="0" applyFont="1" applyFill="1" applyBorder="1" applyAlignment="1">
      <alignment horizontal="center" vertical="center"/>
    </xf>
    <xf numFmtId="3" fontId="38" fillId="34" borderId="10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3" fontId="41" fillId="4" borderId="10" xfId="0" applyNumberFormat="1" applyFont="1" applyFill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6" fillId="4" borderId="10" xfId="0" applyNumberFormat="1" applyFont="1" applyFill="1" applyBorder="1" applyAlignment="1">
      <alignment horizontal="right" vertical="center"/>
    </xf>
    <xf numFmtId="3" fontId="9" fillId="4" borderId="10" xfId="0" applyNumberFormat="1" applyFont="1" applyFill="1" applyBorder="1" applyAlignment="1">
      <alignment horizontal="right" vertical="center"/>
    </xf>
    <xf numFmtId="3" fontId="7" fillId="4" borderId="10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left" vertical="center"/>
    </xf>
    <xf numFmtId="3" fontId="36" fillId="34" borderId="10" xfId="0" applyNumberFormat="1" applyFont="1" applyFill="1" applyBorder="1" applyAlignment="1">
      <alignment horizontal="right" vertical="center"/>
    </xf>
    <xf numFmtId="0" fontId="4" fillId="6" borderId="10" xfId="0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center" vertical="center"/>
    </xf>
    <xf numFmtId="3" fontId="4" fillId="6" borderId="10" xfId="0" applyNumberFormat="1" applyFont="1" applyFill="1" applyBorder="1" applyAlignment="1">
      <alignment horizontal="right" vertical="center"/>
    </xf>
    <xf numFmtId="3" fontId="4" fillId="6" borderId="10" xfId="0" applyNumberFormat="1" applyFont="1" applyFill="1" applyBorder="1" applyAlignment="1">
      <alignment vertical="center"/>
    </xf>
    <xf numFmtId="3" fontId="4" fillId="8" borderId="10" xfId="0" applyNumberFormat="1" applyFont="1" applyFill="1" applyBorder="1" applyAlignment="1">
      <alignment horizontal="right" vertical="center"/>
    </xf>
    <xf numFmtId="0" fontId="37" fillId="14" borderId="12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vertical="center"/>
    </xf>
    <xf numFmtId="3" fontId="37" fillId="33" borderId="10" xfId="0" applyNumberFormat="1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horizontal="center" vertical="center"/>
    </xf>
    <xf numFmtId="0" fontId="43" fillId="37" borderId="17" xfId="0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right" vertical="center"/>
    </xf>
    <xf numFmtId="0" fontId="43" fillId="37" borderId="24" xfId="0" applyFont="1" applyFill="1" applyBorder="1" applyAlignment="1" applyProtection="1">
      <alignment horizontal="left" vertical="center" wrapText="1" shrinkToFit="1"/>
      <protection locked="0"/>
    </xf>
    <xf numFmtId="3" fontId="6" fillId="4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43" fillId="37" borderId="17" xfId="0" applyFont="1" applyFill="1" applyBorder="1" applyAlignment="1" applyProtection="1">
      <alignment horizontal="left" vertical="center" wrapText="1" shrinkToFit="1"/>
      <protection locked="0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3" fillId="37" borderId="10" xfId="0" applyFont="1" applyFill="1" applyBorder="1" applyAlignment="1" applyProtection="1">
      <alignment horizontal="left" vertical="center" wrapText="1" shrinkToFit="1"/>
      <protection locked="0"/>
    </xf>
    <xf numFmtId="3" fontId="37" fillId="2" borderId="10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vertical="center"/>
    </xf>
    <xf numFmtId="3" fontId="4" fillId="8" borderId="20" xfId="0" applyNumberFormat="1" applyFont="1" applyFill="1" applyBorder="1" applyAlignment="1">
      <alignment horizontal="right" vertical="center"/>
    </xf>
    <xf numFmtId="3" fontId="4" fillId="8" borderId="21" xfId="0" applyNumberFormat="1" applyFont="1" applyFill="1" applyBorder="1" applyAlignment="1">
      <alignment horizontal="right" vertical="center"/>
    </xf>
    <xf numFmtId="3" fontId="6" fillId="33" borderId="20" xfId="0" applyNumberFormat="1" applyFont="1" applyFill="1" applyBorder="1" applyAlignment="1">
      <alignment vertical="center"/>
    </xf>
    <xf numFmtId="3" fontId="6" fillId="33" borderId="21" xfId="0" applyNumberFormat="1" applyFont="1" applyFill="1" applyBorder="1" applyAlignment="1">
      <alignment vertical="center"/>
    </xf>
    <xf numFmtId="3" fontId="38" fillId="18" borderId="20" xfId="0" applyNumberFormat="1" applyFont="1" applyFill="1" applyBorder="1" applyAlignment="1">
      <alignment horizontal="right" vertical="center"/>
    </xf>
    <xf numFmtId="3" fontId="38" fillId="18" borderId="21" xfId="0" applyNumberFormat="1" applyFont="1" applyFill="1" applyBorder="1" applyAlignment="1">
      <alignment horizontal="right" vertical="center"/>
    </xf>
    <xf numFmtId="3" fontId="38" fillId="2" borderId="20" xfId="0" applyNumberFormat="1" applyFont="1" applyFill="1" applyBorder="1" applyAlignment="1">
      <alignment horizontal="right" vertical="center"/>
    </xf>
    <xf numFmtId="3" fontId="38" fillId="2" borderId="21" xfId="0" applyNumberFormat="1" applyFont="1" applyFill="1" applyBorder="1" applyAlignment="1">
      <alignment horizontal="right" vertical="center"/>
    </xf>
    <xf numFmtId="0" fontId="50" fillId="0" borderId="21" xfId="0" applyFont="1" applyBorder="1" applyAlignment="1">
      <alignment horizontal="center" vertical="center" wrapText="1"/>
    </xf>
    <xf numFmtId="3" fontId="6" fillId="4" borderId="10" xfId="0" applyNumberFormat="1" applyFont="1" applyFill="1" applyBorder="1" applyAlignment="1" quotePrefix="1">
      <alignment horizontal="right" vertical="center"/>
    </xf>
    <xf numFmtId="0" fontId="6" fillId="0" borderId="12" xfId="0" applyFont="1" applyBorder="1" applyAlignment="1">
      <alignment vertical="center" wrapText="1"/>
    </xf>
    <xf numFmtId="0" fontId="6" fillId="34" borderId="2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4" fillId="34" borderId="25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44" fillId="34" borderId="11" xfId="0" applyNumberFormat="1" applyFont="1" applyFill="1" applyBorder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right" vertical="center"/>
    </xf>
    <xf numFmtId="3" fontId="44" fillId="2" borderId="11" xfId="0" applyNumberFormat="1" applyFont="1" applyFill="1" applyBorder="1" applyAlignment="1">
      <alignment vertical="center"/>
    </xf>
    <xf numFmtId="0" fontId="39" fillId="34" borderId="12" xfId="0" applyFont="1" applyFill="1" applyBorder="1" applyAlignment="1">
      <alignment vertical="center"/>
    </xf>
    <xf numFmtId="0" fontId="36" fillId="34" borderId="10" xfId="0" applyFont="1" applyFill="1" applyBorder="1" applyAlignment="1">
      <alignment vertical="center"/>
    </xf>
    <xf numFmtId="0" fontId="39" fillId="34" borderId="10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3" fontId="6" fillId="0" borderId="27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0" fontId="43" fillId="37" borderId="13" xfId="0" applyFont="1" applyFill="1" applyBorder="1" applyAlignment="1" applyProtection="1">
      <alignment horizontal="left" vertical="center" wrapText="1" shrinkToFit="1"/>
      <protection locked="0"/>
    </xf>
    <xf numFmtId="0" fontId="43" fillId="37" borderId="22" xfId="0" applyFont="1" applyFill="1" applyBorder="1" applyAlignment="1" applyProtection="1">
      <alignment horizontal="left" vertical="center" wrapText="1" shrinkToFit="1"/>
      <protection locked="0"/>
    </xf>
    <xf numFmtId="0" fontId="6" fillId="0" borderId="22" xfId="0" applyFont="1" applyBorder="1" applyAlignment="1">
      <alignment horizontal="left" vertical="center" wrapText="1"/>
    </xf>
    <xf numFmtId="3" fontId="37" fillId="2" borderId="10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vertical="center"/>
    </xf>
    <xf numFmtId="3" fontId="4" fillId="3" borderId="11" xfId="0" applyNumberFormat="1" applyFont="1" applyFill="1" applyBorder="1" applyAlignment="1">
      <alignment horizontal="right" vertical="center"/>
    </xf>
    <xf numFmtId="0" fontId="49" fillId="34" borderId="18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3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9" fillId="3" borderId="19" xfId="0" applyFont="1" applyFill="1" applyBorder="1" applyAlignment="1">
      <alignment vertical="center"/>
    </xf>
    <xf numFmtId="0" fontId="34" fillId="3" borderId="2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9" fillId="3" borderId="25" xfId="0" applyFont="1" applyFill="1" applyBorder="1" applyAlignment="1">
      <alignment vertical="center"/>
    </xf>
    <xf numFmtId="0" fontId="49" fillId="34" borderId="11" xfId="0" applyFont="1" applyFill="1" applyBorder="1" applyAlignment="1">
      <alignment horizontal="center" vertical="center"/>
    </xf>
    <xf numFmtId="0" fontId="39" fillId="3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/>
    </xf>
    <xf numFmtId="3" fontId="7" fillId="2" borderId="10" xfId="0" applyNumberFormat="1" applyFont="1" applyFill="1" applyBorder="1" applyAlignment="1">
      <alignment horizontal="right" vertical="center"/>
    </xf>
    <xf numFmtId="3" fontId="44" fillId="2" borderId="10" xfId="0" applyNumberFormat="1" applyFont="1" applyFill="1" applyBorder="1" applyAlignment="1">
      <alignment vertical="center"/>
    </xf>
    <xf numFmtId="3" fontId="38" fillId="2" borderId="28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3" fontId="6" fillId="33" borderId="18" xfId="0" applyNumberFormat="1" applyFont="1" applyFill="1" applyBorder="1" applyAlignment="1">
      <alignment horizontal="right" vertical="center"/>
    </xf>
    <xf numFmtId="3" fontId="6" fillId="4" borderId="18" xfId="0" applyNumberFormat="1" applyFont="1" applyFill="1" applyBorder="1" applyAlignment="1">
      <alignment horizontal="right" vertical="center"/>
    </xf>
    <xf numFmtId="0" fontId="34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 vertical="center"/>
    </xf>
    <xf numFmtId="0" fontId="40" fillId="0" borderId="18" xfId="0" applyFont="1" applyBorder="1" applyAlignment="1">
      <alignment horizontal="center" vertical="center" wrapText="1"/>
    </xf>
    <xf numFmtId="3" fontId="4" fillId="34" borderId="18" xfId="0" applyNumberFormat="1" applyFont="1" applyFill="1" applyBorder="1" applyAlignment="1">
      <alignment horizontal="right" vertical="center"/>
    </xf>
    <xf numFmtId="3" fontId="37" fillId="33" borderId="11" xfId="0" applyNumberFormat="1" applyFont="1" applyFill="1" applyBorder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3" fontId="6" fillId="33" borderId="26" xfId="0" applyNumberFormat="1" applyFont="1" applyFill="1" applyBorder="1" applyAlignment="1">
      <alignment horizontal="right" vertical="center"/>
    </xf>
    <xf numFmtId="3" fontId="6" fillId="36" borderId="26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right" vertical="center"/>
    </xf>
    <xf numFmtId="3" fontId="6" fillId="36" borderId="0" xfId="0" applyNumberFormat="1" applyFont="1" applyFill="1" applyBorder="1" applyAlignment="1">
      <alignment horizontal="right" vertical="center"/>
    </xf>
    <xf numFmtId="0" fontId="6" fillId="36" borderId="26" xfId="0" applyFont="1" applyFill="1" applyBorder="1" applyAlignment="1">
      <alignment horizontal="center" vertical="center"/>
    </xf>
    <xf numFmtId="0" fontId="43" fillId="38" borderId="26" xfId="0" applyFont="1" applyFill="1" applyBorder="1" applyAlignment="1" applyProtection="1">
      <alignment horizontal="left" vertical="center" wrapText="1" shrinkToFit="1"/>
      <protection locked="0"/>
    </xf>
    <xf numFmtId="0" fontId="6" fillId="36" borderId="26" xfId="0" applyFont="1" applyFill="1" applyBorder="1" applyAlignment="1">
      <alignment horizontal="center" vertical="center" wrapText="1"/>
    </xf>
    <xf numFmtId="3" fontId="6" fillId="36" borderId="26" xfId="0" applyNumberFormat="1" applyFont="1" applyFill="1" applyBorder="1" applyAlignment="1">
      <alignment vertical="center"/>
    </xf>
    <xf numFmtId="3" fontId="37" fillId="36" borderId="26" xfId="0" applyNumberFormat="1" applyFont="1" applyFill="1" applyBorder="1" applyAlignment="1">
      <alignment vertical="center"/>
    </xf>
    <xf numFmtId="3" fontId="40" fillId="36" borderId="26" xfId="0" applyNumberFormat="1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43" fillId="38" borderId="0" xfId="0" applyFont="1" applyFill="1" applyBorder="1" applyAlignment="1" applyProtection="1">
      <alignment horizontal="left" vertical="center" wrapText="1" shrinkToFit="1"/>
      <protection locked="0"/>
    </xf>
    <xf numFmtId="0" fontId="6" fillId="36" borderId="0" xfId="0" applyFont="1" applyFill="1" applyBorder="1" applyAlignment="1">
      <alignment horizontal="center" vertical="center" wrapText="1"/>
    </xf>
    <xf numFmtId="3" fontId="6" fillId="36" borderId="0" xfId="0" applyNumberFormat="1" applyFont="1" applyFill="1" applyBorder="1" applyAlignment="1">
      <alignment vertical="center"/>
    </xf>
    <xf numFmtId="3" fontId="37" fillId="36" borderId="0" xfId="0" applyNumberFormat="1" applyFont="1" applyFill="1" applyBorder="1" applyAlignment="1">
      <alignment vertical="center"/>
    </xf>
    <xf numFmtId="3" fontId="40" fillId="36" borderId="0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right" vertical="center"/>
    </xf>
    <xf numFmtId="0" fontId="40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 wrapText="1"/>
    </xf>
    <xf numFmtId="0" fontId="6" fillId="0" borderId="26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3" fontId="6" fillId="39" borderId="10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4" fillId="34" borderId="18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" fillId="34" borderId="18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3" fontId="6" fillId="4" borderId="18" xfId="0" applyNumberFormat="1" applyFont="1" applyFill="1" applyBorder="1" applyAlignment="1">
      <alignment horizontal="right" vertical="center"/>
    </xf>
    <xf numFmtId="0" fontId="40" fillId="0" borderId="18" xfId="0" applyFont="1" applyBorder="1" applyAlignment="1">
      <alignment horizontal="center" vertical="center" wrapText="1"/>
    </xf>
    <xf numFmtId="3" fontId="6" fillId="33" borderId="18" xfId="0" applyNumberFormat="1" applyFont="1" applyFill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43" fillId="37" borderId="32" xfId="0" applyFont="1" applyFill="1" applyBorder="1" applyAlignment="1" applyProtection="1">
      <alignment horizontal="left" vertical="center" wrapText="1" shrinkToFit="1"/>
      <protection locked="0"/>
    </xf>
    <xf numFmtId="0" fontId="0" fillId="0" borderId="33" xfId="0" applyBorder="1" applyAlignment="1">
      <alignment vertical="center"/>
    </xf>
    <xf numFmtId="0" fontId="43" fillId="37" borderId="34" xfId="0" applyFont="1" applyFill="1" applyBorder="1" applyAlignment="1" applyProtection="1">
      <alignment horizontal="left" vertical="center" wrapText="1" shrinkToFit="1"/>
      <protection locked="0"/>
    </xf>
    <xf numFmtId="0" fontId="0" fillId="0" borderId="35" xfId="0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3" fontId="47" fillId="33" borderId="18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" fontId="37" fillId="2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38" fillId="2" borderId="10" xfId="0" applyNumberFormat="1" applyFont="1" applyFill="1" applyBorder="1" applyAlignment="1">
      <alignment horizontal="right" vertical="center"/>
    </xf>
    <xf numFmtId="3" fontId="48" fillId="35" borderId="18" xfId="0" applyNumberFormat="1" applyFont="1" applyFill="1" applyBorder="1" applyAlignment="1">
      <alignment horizontal="right" vertical="center"/>
    </xf>
    <xf numFmtId="3" fontId="37" fillId="33" borderId="18" xfId="0" applyNumberFormat="1" applyFont="1" applyFill="1" applyBorder="1" applyAlignment="1">
      <alignment vertical="center"/>
    </xf>
    <xf numFmtId="0" fontId="7" fillId="35" borderId="18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left" vertical="center"/>
    </xf>
    <xf numFmtId="0" fontId="0" fillId="8" borderId="11" xfId="0" applyFill="1" applyBorder="1" applyAlignment="1">
      <alignment vertical="center"/>
    </xf>
    <xf numFmtId="0" fontId="34" fillId="34" borderId="18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3" fontId="4" fillId="8" borderId="18" xfId="0" applyNumberFormat="1" applyFont="1" applyFill="1" applyBorder="1" applyAlignment="1">
      <alignment horizontal="right" vertical="center"/>
    </xf>
    <xf numFmtId="0" fontId="4" fillId="8" borderId="18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3" fontId="44" fillId="8" borderId="18" xfId="0" applyNumberFormat="1" applyFont="1" applyFill="1" applyBorder="1" applyAlignment="1">
      <alignment vertical="center"/>
    </xf>
    <xf numFmtId="0" fontId="12" fillId="36" borderId="26" xfId="0" applyFont="1" applyFill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/>
    </xf>
    <xf numFmtId="0" fontId="3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3" fontId="40" fillId="33" borderId="18" xfId="0" applyNumberFormat="1" applyFont="1" applyFill="1" applyBorder="1" applyAlignment="1">
      <alignment horizontal="center" vertical="center"/>
    </xf>
    <xf numFmtId="0" fontId="34" fillId="33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0" fontId="3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36" xfId="0" applyFont="1" applyBorder="1" applyAlignment="1">
      <alignment horizontal="center" vertical="center"/>
    </xf>
    <xf numFmtId="3" fontId="4" fillId="18" borderId="10" xfId="0" applyNumberFormat="1" applyFont="1" applyFill="1" applyBorder="1" applyAlignment="1">
      <alignment vertical="center"/>
    </xf>
    <xf numFmtId="0" fontId="0" fillId="18" borderId="10" xfId="0" applyFill="1" applyBorder="1" applyAlignment="1">
      <alignment vertical="center"/>
    </xf>
    <xf numFmtId="2" fontId="4" fillId="18" borderId="36" xfId="0" applyNumberFormat="1" applyFont="1" applyFill="1" applyBorder="1" applyAlignment="1">
      <alignment vertical="center"/>
    </xf>
    <xf numFmtId="2" fontId="0" fillId="18" borderId="0" xfId="0" applyNumberFormat="1" applyFill="1" applyAlignment="1">
      <alignment vertical="center"/>
    </xf>
    <xf numFmtId="2" fontId="0" fillId="18" borderId="37" xfId="0" applyNumberFormat="1" applyFill="1" applyBorder="1" applyAlignment="1">
      <alignment vertical="center"/>
    </xf>
    <xf numFmtId="2" fontId="0" fillId="18" borderId="38" xfId="0" applyNumberFormat="1" applyFill="1" applyBorder="1" applyAlignment="1">
      <alignment vertical="center"/>
    </xf>
    <xf numFmtId="2" fontId="0" fillId="18" borderId="39" xfId="0" applyNumberFormat="1" applyFill="1" applyBorder="1" applyAlignment="1">
      <alignment vertical="center"/>
    </xf>
    <xf numFmtId="2" fontId="0" fillId="18" borderId="40" xfId="0" applyNumberFormat="1" applyFill="1" applyBorder="1" applyAlignment="1">
      <alignment vertical="center"/>
    </xf>
    <xf numFmtId="0" fontId="4" fillId="18" borderId="10" xfId="0" applyFont="1" applyFill="1" applyBorder="1" applyAlignment="1">
      <alignment horizontal="center" vertical="center" wrapText="1"/>
    </xf>
    <xf numFmtId="3" fontId="38" fillId="18" borderId="10" xfId="0" applyNumberFormat="1" applyFont="1" applyFill="1" applyBorder="1" applyAlignment="1">
      <alignment horizontal="right" vertical="center"/>
    </xf>
    <xf numFmtId="0" fontId="6" fillId="33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3" fontId="37" fillId="18" borderId="10" xfId="0" applyNumberFormat="1" applyFont="1" applyFill="1" applyBorder="1" applyAlignment="1">
      <alignment horizontal="right" vertical="center"/>
    </xf>
    <xf numFmtId="0" fontId="6" fillId="34" borderId="18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left" vertical="center"/>
    </xf>
    <xf numFmtId="3" fontId="38" fillId="2" borderId="41" xfId="0" applyNumberFormat="1" applyFont="1" applyFill="1" applyBorder="1" applyAlignment="1">
      <alignment horizontal="right" vertical="center"/>
    </xf>
    <xf numFmtId="0" fontId="4" fillId="2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6"/>
  <sheetViews>
    <sheetView showGridLines="0" showZeros="0" tabSelected="1" zoomScaleSheetLayoutView="100" workbookViewId="0" topLeftCell="A209">
      <selection activeCell="T220" sqref="T220"/>
    </sheetView>
  </sheetViews>
  <sheetFormatPr defaultColWidth="9.00390625" defaultRowHeight="12.75"/>
  <cols>
    <col min="1" max="1" width="4.125" style="1" customWidth="1"/>
    <col min="2" max="2" width="5.625" style="1" customWidth="1"/>
    <col min="3" max="3" width="6.25390625" style="1" customWidth="1"/>
    <col min="4" max="4" width="35.875" style="1" customWidth="1"/>
    <col min="5" max="5" width="8.375" style="1" customWidth="1"/>
    <col min="6" max="6" width="10.875" style="1" customWidth="1"/>
    <col min="7" max="7" width="10.375" style="1" customWidth="1"/>
    <col min="8" max="8" width="12.00390625" style="1" customWidth="1"/>
    <col min="9" max="10" width="10.75390625" style="1" customWidth="1"/>
    <col min="11" max="11" width="8.00390625" style="1" customWidth="1"/>
    <col min="12" max="12" width="8.25390625" style="1" customWidth="1"/>
    <col min="13" max="13" width="6.375" style="1" customWidth="1"/>
    <col min="14" max="16384" width="9.125" style="1" customWidth="1"/>
  </cols>
  <sheetData>
    <row r="1" spans="1:13" ht="15.75" customHeight="1">
      <c r="A1" s="4"/>
      <c r="B1" s="4"/>
      <c r="C1" s="4"/>
      <c r="D1" s="4"/>
      <c r="E1" s="4"/>
      <c r="F1" s="4"/>
      <c r="G1" s="4"/>
      <c r="H1" s="4"/>
      <c r="I1" s="4"/>
      <c r="J1" s="6" t="s">
        <v>107</v>
      </c>
      <c r="K1" s="5"/>
      <c r="L1" s="6"/>
      <c r="M1" s="6"/>
    </row>
    <row r="2" spans="1:13" ht="3" customHeight="1">
      <c r="A2" s="4"/>
      <c r="B2" s="4"/>
      <c r="C2" s="4"/>
      <c r="D2" s="4"/>
      <c r="E2" s="4"/>
      <c r="F2" s="4"/>
      <c r="G2" s="4"/>
      <c r="H2" s="4"/>
      <c r="I2" s="4"/>
      <c r="J2" s="4"/>
      <c r="K2" s="7"/>
      <c r="L2" s="7"/>
      <c r="M2" s="7"/>
    </row>
    <row r="3" spans="1:13" ht="12.75" customHeight="1">
      <c r="A3" s="4"/>
      <c r="B3" s="4"/>
      <c r="C3" s="4"/>
      <c r="D3" s="4"/>
      <c r="E3" s="4"/>
      <c r="F3" s="4"/>
      <c r="G3" s="4"/>
      <c r="H3" s="4"/>
      <c r="I3" s="4"/>
      <c r="J3" s="23" t="s">
        <v>227</v>
      </c>
      <c r="K3" s="23"/>
      <c r="L3" s="23"/>
      <c r="M3" s="23"/>
    </row>
    <row r="4" spans="1:13" ht="14.25" customHeight="1">
      <c r="A4" s="4"/>
      <c r="B4" s="4"/>
      <c r="C4" s="4"/>
      <c r="D4" s="8"/>
      <c r="E4" s="8"/>
      <c r="F4" s="4"/>
      <c r="G4" s="4"/>
      <c r="H4" s="4"/>
      <c r="I4" s="4"/>
      <c r="J4" s="7" t="s">
        <v>104</v>
      </c>
      <c r="K4" s="7"/>
      <c r="L4" s="7"/>
      <c r="M4" s="7"/>
    </row>
    <row r="5" spans="1:13" ht="13.5" customHeight="1">
      <c r="A5" s="4"/>
      <c r="B5" s="4"/>
      <c r="C5" s="4"/>
      <c r="D5" s="8"/>
      <c r="E5" s="8"/>
      <c r="F5" s="4"/>
      <c r="G5" s="4"/>
      <c r="H5" s="4"/>
      <c r="I5" s="4"/>
      <c r="J5" s="7" t="s">
        <v>228</v>
      </c>
      <c r="K5" s="7"/>
      <c r="L5" s="7"/>
      <c r="M5" s="7"/>
    </row>
    <row r="6" spans="1:13" ht="15" customHeight="1">
      <c r="A6" s="347" t="s">
        <v>147</v>
      </c>
      <c r="B6" s="347"/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9"/>
    </row>
    <row r="7" spans="1:13" ht="6" customHeight="1">
      <c r="A7" s="10"/>
      <c r="B7" s="10"/>
      <c r="C7" s="9"/>
      <c r="D7" s="11"/>
      <c r="E7" s="11"/>
      <c r="F7" s="9"/>
      <c r="G7" s="24"/>
      <c r="H7" s="24"/>
      <c r="I7" s="9"/>
      <c r="J7" s="9"/>
      <c r="K7" s="9"/>
      <c r="L7" s="9"/>
      <c r="M7" s="9"/>
    </row>
    <row r="8" spans="1:13" s="2" customFormat="1" ht="9" customHeight="1">
      <c r="A8" s="349" t="s">
        <v>0</v>
      </c>
      <c r="B8" s="341" t="s">
        <v>2</v>
      </c>
      <c r="C8" s="351" t="s">
        <v>5</v>
      </c>
      <c r="D8" s="341" t="s">
        <v>3</v>
      </c>
      <c r="E8" s="337" t="s">
        <v>12</v>
      </c>
      <c r="F8" s="341" t="s">
        <v>4</v>
      </c>
      <c r="G8" s="345" t="s">
        <v>113</v>
      </c>
      <c r="H8" s="337" t="s">
        <v>105</v>
      </c>
      <c r="I8" s="337" t="s">
        <v>146</v>
      </c>
      <c r="J8" s="335" t="s">
        <v>10</v>
      </c>
      <c r="K8" s="336"/>
      <c r="L8" s="336"/>
      <c r="M8" s="337" t="s">
        <v>18</v>
      </c>
    </row>
    <row r="9" spans="1:13" s="2" customFormat="1" ht="15" customHeight="1">
      <c r="A9" s="349"/>
      <c r="B9" s="341"/>
      <c r="C9" s="352"/>
      <c r="D9" s="341"/>
      <c r="E9" s="338"/>
      <c r="F9" s="341"/>
      <c r="G9" s="346"/>
      <c r="H9" s="338"/>
      <c r="I9" s="338"/>
      <c r="J9" s="343" t="s">
        <v>9</v>
      </c>
      <c r="K9" s="80" t="s">
        <v>42</v>
      </c>
      <c r="L9" s="81" t="s">
        <v>44</v>
      </c>
      <c r="M9" s="338"/>
    </row>
    <row r="10" spans="1:13" s="2" customFormat="1" ht="19.5" customHeight="1">
      <c r="A10" s="349"/>
      <c r="B10" s="341"/>
      <c r="C10" s="352"/>
      <c r="D10" s="341"/>
      <c r="E10" s="338"/>
      <c r="F10" s="341"/>
      <c r="G10" s="346"/>
      <c r="H10" s="339"/>
      <c r="I10" s="339"/>
      <c r="J10" s="344"/>
      <c r="K10" s="82" t="s">
        <v>43</v>
      </c>
      <c r="L10" s="199" t="s">
        <v>13</v>
      </c>
      <c r="M10" s="338"/>
    </row>
    <row r="11" spans="1:13" s="2" customFormat="1" ht="9" customHeight="1">
      <c r="A11" s="87">
        <v>1</v>
      </c>
      <c r="B11" s="87">
        <v>2</v>
      </c>
      <c r="C11" s="90">
        <v>3</v>
      </c>
      <c r="D11" s="87">
        <v>4</v>
      </c>
      <c r="E11" s="87">
        <v>5</v>
      </c>
      <c r="F11" s="87">
        <v>6</v>
      </c>
      <c r="G11" s="87">
        <v>7</v>
      </c>
      <c r="H11" s="87">
        <v>8</v>
      </c>
      <c r="I11" s="87">
        <v>9</v>
      </c>
      <c r="J11" s="87">
        <v>10</v>
      </c>
      <c r="K11" s="87">
        <v>11</v>
      </c>
      <c r="L11" s="87">
        <v>12</v>
      </c>
      <c r="M11" s="87">
        <v>13</v>
      </c>
    </row>
    <row r="12" spans="1:13" s="2" customFormat="1" ht="12" customHeight="1">
      <c r="A12" s="364" t="s">
        <v>7</v>
      </c>
      <c r="B12" s="331"/>
      <c r="C12" s="331"/>
      <c r="D12" s="367" t="s">
        <v>8</v>
      </c>
      <c r="E12" s="324"/>
      <c r="F12" s="322">
        <f>F14+F37+F102+F106+F111+F139+F162+F166+F201+F156+F126+F197</f>
        <v>129245296</v>
      </c>
      <c r="G12" s="322">
        <f>G14+G37+G102+G106+G111+G139+G162+G166+G201+G156+G126+G197</f>
        <v>23196173</v>
      </c>
      <c r="H12" s="322">
        <f>H14+H37+H102+H106+H111+H139+H162+H166+H201+H156+H126+H197</f>
        <v>-1420995</v>
      </c>
      <c r="I12" s="322">
        <f>I14+I37+I102+I106+I111+I139+I162+I166+I201+I156+I126+I197</f>
        <v>21775178</v>
      </c>
      <c r="J12" s="322">
        <f>J14+J37+J102+J106+J111+J139+J162+J166+J201+J156+J126+J197</f>
        <v>21178128</v>
      </c>
      <c r="K12" s="130">
        <f>K14+K37+K106+K166+K201+K111+K139</f>
        <v>0</v>
      </c>
      <c r="L12" s="322">
        <f>L14+L37+L106+L166+L201+L111+L139</f>
        <v>0</v>
      </c>
      <c r="M12" s="324"/>
    </row>
    <row r="13" spans="1:13" s="2" customFormat="1" ht="14.25" customHeight="1">
      <c r="A13" s="290"/>
      <c r="B13" s="290"/>
      <c r="C13" s="290"/>
      <c r="D13" s="290"/>
      <c r="E13" s="290"/>
      <c r="F13" s="290"/>
      <c r="G13" s="290"/>
      <c r="H13" s="290"/>
      <c r="I13" s="290"/>
      <c r="J13" s="290"/>
      <c r="K13" s="130">
        <f>K107+K127+K157</f>
        <v>597050</v>
      </c>
      <c r="L13" s="290"/>
      <c r="M13" s="290"/>
    </row>
    <row r="14" spans="1:13" s="2" customFormat="1" ht="16.5" customHeight="1">
      <c r="A14" s="128"/>
      <c r="B14" s="126"/>
      <c r="C14" s="127"/>
      <c r="D14" s="132" t="s">
        <v>20</v>
      </c>
      <c r="E14" s="128"/>
      <c r="F14" s="129">
        <f>F17+F25</f>
        <v>15489777</v>
      </c>
      <c r="G14" s="129">
        <f>G17+G25</f>
        <v>3870149</v>
      </c>
      <c r="H14" s="129">
        <f>H17+H25</f>
        <v>-71094</v>
      </c>
      <c r="I14" s="129">
        <f>I17+I25</f>
        <v>3799055</v>
      </c>
      <c r="J14" s="131">
        <f>J17+J25</f>
        <v>3799055</v>
      </c>
      <c r="K14" s="83"/>
      <c r="L14" s="84">
        <f>L25</f>
        <v>0</v>
      </c>
      <c r="M14" s="128"/>
    </row>
    <row r="15" spans="1:13" s="2" customFormat="1" ht="15" customHeight="1">
      <c r="A15" s="43"/>
      <c r="B15" s="44"/>
      <c r="C15" s="45"/>
      <c r="D15" s="49" t="s">
        <v>26</v>
      </c>
      <c r="E15" s="50"/>
      <c r="F15" s="51">
        <f>F17</f>
        <v>1026892</v>
      </c>
      <c r="G15" s="51">
        <f>G17</f>
        <v>1097986</v>
      </c>
      <c r="H15" s="103">
        <f>H17</f>
        <v>-71094</v>
      </c>
      <c r="I15" s="103">
        <f>I17</f>
        <v>1026892</v>
      </c>
      <c r="J15" s="70">
        <f>J17</f>
        <v>1026892</v>
      </c>
      <c r="K15" s="52"/>
      <c r="L15" s="52"/>
      <c r="M15" s="50"/>
    </row>
    <row r="16" spans="1:13" s="2" customFormat="1" ht="15" customHeight="1">
      <c r="A16" s="43"/>
      <c r="B16" s="44"/>
      <c r="C16" s="45"/>
      <c r="D16" s="49" t="s">
        <v>27</v>
      </c>
      <c r="E16" s="50"/>
      <c r="F16" s="51">
        <f>F25</f>
        <v>14462885</v>
      </c>
      <c r="G16" s="51">
        <f>G25</f>
        <v>2772163</v>
      </c>
      <c r="H16" s="103">
        <f>H25</f>
        <v>0</v>
      </c>
      <c r="I16" s="103">
        <f>I25</f>
        <v>2772163</v>
      </c>
      <c r="J16" s="70">
        <f>J25</f>
        <v>2772163</v>
      </c>
      <c r="K16" s="52"/>
      <c r="L16" s="52"/>
      <c r="M16" s="50"/>
    </row>
    <row r="17" spans="1:13" s="2" customFormat="1" ht="17.25" customHeight="1">
      <c r="A17" s="19"/>
      <c r="B17" s="20" t="s">
        <v>1</v>
      </c>
      <c r="C17" s="89"/>
      <c r="D17" s="29" t="s">
        <v>15</v>
      </c>
      <c r="E17" s="20"/>
      <c r="F17" s="27">
        <f>SUM(F18:F24)</f>
        <v>1026892</v>
      </c>
      <c r="G17" s="98">
        <f>SUM(G18:G24)</f>
        <v>1097986</v>
      </c>
      <c r="H17" s="98">
        <f>SUM(H18:H24)</f>
        <v>-71094</v>
      </c>
      <c r="I17" s="98">
        <f>SUM(I18:I24)</f>
        <v>1026892</v>
      </c>
      <c r="J17" s="98">
        <f>SUM(J18:J24)</f>
        <v>1026892</v>
      </c>
      <c r="K17" s="27"/>
      <c r="L17" s="27"/>
      <c r="M17" s="28"/>
    </row>
    <row r="18" spans="1:13" s="2" customFormat="1" ht="35.25" customHeight="1">
      <c r="A18" s="96">
        <v>1</v>
      </c>
      <c r="B18" s="133" t="s">
        <v>16</v>
      </c>
      <c r="C18" s="187">
        <v>6050</v>
      </c>
      <c r="D18" s="183" t="s">
        <v>158</v>
      </c>
      <c r="E18" s="85">
        <v>2018</v>
      </c>
      <c r="F18" s="123">
        <f aca="true" t="shared" si="0" ref="F18:F23">J18</f>
        <v>122000</v>
      </c>
      <c r="G18" s="102">
        <v>122000</v>
      </c>
      <c r="H18" s="123"/>
      <c r="I18" s="181">
        <f aca="true" t="shared" si="1" ref="I18:I24">G18+H18</f>
        <v>122000</v>
      </c>
      <c r="J18" s="72">
        <f>I18</f>
        <v>122000</v>
      </c>
      <c r="K18" s="102"/>
      <c r="L18" s="182"/>
      <c r="M18" s="105" t="s">
        <v>17</v>
      </c>
    </row>
    <row r="19" spans="1:13" s="2" customFormat="1" ht="21.75" customHeight="1">
      <c r="A19" s="96">
        <v>2</v>
      </c>
      <c r="B19" s="133" t="s">
        <v>16</v>
      </c>
      <c r="C19" s="187">
        <v>6050</v>
      </c>
      <c r="D19" s="183" t="s">
        <v>167</v>
      </c>
      <c r="E19" s="85">
        <v>2018</v>
      </c>
      <c r="F19" s="123">
        <f t="shared" si="0"/>
        <v>8647</v>
      </c>
      <c r="G19" s="102">
        <v>8647</v>
      </c>
      <c r="H19" s="123"/>
      <c r="I19" s="181">
        <f t="shared" si="1"/>
        <v>8647</v>
      </c>
      <c r="J19" s="72">
        <f aca="true" t="shared" si="2" ref="J19:J24">I19</f>
        <v>8647</v>
      </c>
      <c r="K19" s="102"/>
      <c r="L19" s="182"/>
      <c r="M19" s="105" t="s">
        <v>17</v>
      </c>
    </row>
    <row r="20" spans="1:13" s="2" customFormat="1" ht="38.25" customHeight="1">
      <c r="A20" s="96">
        <v>3</v>
      </c>
      <c r="B20" s="133" t="s">
        <v>16</v>
      </c>
      <c r="C20" s="187">
        <v>6050</v>
      </c>
      <c r="D20" s="183" t="s">
        <v>156</v>
      </c>
      <c r="E20" s="85">
        <v>2018</v>
      </c>
      <c r="F20" s="123">
        <f t="shared" si="0"/>
        <v>337699</v>
      </c>
      <c r="G20" s="102">
        <v>337699</v>
      </c>
      <c r="H20" s="123"/>
      <c r="I20" s="181">
        <f t="shared" si="1"/>
        <v>337699</v>
      </c>
      <c r="J20" s="72">
        <f t="shared" si="2"/>
        <v>337699</v>
      </c>
      <c r="K20" s="102"/>
      <c r="L20" s="182"/>
      <c r="M20" s="105" t="s">
        <v>17</v>
      </c>
    </row>
    <row r="21" spans="1:13" s="2" customFormat="1" ht="23.25" customHeight="1">
      <c r="A21" s="96">
        <v>4</v>
      </c>
      <c r="B21" s="133" t="s">
        <v>16</v>
      </c>
      <c r="C21" s="187">
        <v>6050</v>
      </c>
      <c r="D21" s="183" t="s">
        <v>175</v>
      </c>
      <c r="E21" s="85">
        <v>2018</v>
      </c>
      <c r="F21" s="123">
        <f t="shared" si="0"/>
        <v>305161</v>
      </c>
      <c r="G21" s="123">
        <v>370000</v>
      </c>
      <c r="H21" s="123">
        <v>-64839</v>
      </c>
      <c r="I21" s="181">
        <f t="shared" si="1"/>
        <v>305161</v>
      </c>
      <c r="J21" s="72">
        <f t="shared" si="2"/>
        <v>305161</v>
      </c>
      <c r="K21" s="102"/>
      <c r="L21" s="182"/>
      <c r="M21" s="105" t="s">
        <v>6</v>
      </c>
    </row>
    <row r="22" spans="1:13" s="2" customFormat="1" ht="23.25" customHeight="1">
      <c r="A22" s="96">
        <v>5</v>
      </c>
      <c r="B22" s="133" t="s">
        <v>16</v>
      </c>
      <c r="C22" s="187">
        <v>6050</v>
      </c>
      <c r="D22" s="183" t="s">
        <v>196</v>
      </c>
      <c r="E22" s="85">
        <v>2018</v>
      </c>
      <c r="F22" s="123">
        <f t="shared" si="0"/>
        <v>83640</v>
      </c>
      <c r="G22" s="123">
        <v>83640</v>
      </c>
      <c r="H22" s="223"/>
      <c r="I22" s="181">
        <f t="shared" si="1"/>
        <v>83640</v>
      </c>
      <c r="J22" s="72">
        <f>I22</f>
        <v>83640</v>
      </c>
      <c r="K22" s="102"/>
      <c r="L22" s="182"/>
      <c r="M22" s="221" t="s">
        <v>6</v>
      </c>
    </row>
    <row r="23" spans="1:13" s="2" customFormat="1" ht="36.75" customHeight="1">
      <c r="A23" s="96">
        <v>6</v>
      </c>
      <c r="B23" s="133" t="s">
        <v>16</v>
      </c>
      <c r="C23" s="187">
        <v>6050</v>
      </c>
      <c r="D23" s="183" t="s">
        <v>168</v>
      </c>
      <c r="E23" s="85">
        <v>2018</v>
      </c>
      <c r="F23" s="123">
        <f t="shared" si="0"/>
        <v>113745</v>
      </c>
      <c r="G23" s="123">
        <v>120000</v>
      </c>
      <c r="H23" s="123">
        <v>-6255</v>
      </c>
      <c r="I23" s="181">
        <f t="shared" si="1"/>
        <v>113745</v>
      </c>
      <c r="J23" s="72">
        <f>I23</f>
        <v>113745</v>
      </c>
      <c r="K23" s="102"/>
      <c r="L23" s="182"/>
      <c r="M23" s="105" t="s">
        <v>17</v>
      </c>
    </row>
    <row r="24" spans="1:13" s="2" customFormat="1" ht="21.75" customHeight="1">
      <c r="A24" s="96">
        <v>7</v>
      </c>
      <c r="B24" s="133" t="s">
        <v>16</v>
      </c>
      <c r="C24" s="96">
        <v>6050</v>
      </c>
      <c r="D24" s="224" t="s">
        <v>200</v>
      </c>
      <c r="E24" s="85">
        <v>2018</v>
      </c>
      <c r="F24" s="222">
        <f>I24</f>
        <v>56000</v>
      </c>
      <c r="G24" s="123">
        <v>56000</v>
      </c>
      <c r="H24" s="123"/>
      <c r="I24" s="181">
        <f t="shared" si="1"/>
        <v>56000</v>
      </c>
      <c r="J24" s="102">
        <f t="shared" si="2"/>
        <v>56000</v>
      </c>
      <c r="K24" s="102"/>
      <c r="L24" s="182"/>
      <c r="M24" s="105" t="s">
        <v>17</v>
      </c>
    </row>
    <row r="25" spans="1:13" s="2" customFormat="1" ht="15" customHeight="1">
      <c r="A25" s="153"/>
      <c r="B25" s="20" t="s">
        <v>1</v>
      </c>
      <c r="C25" s="89"/>
      <c r="D25" s="154" t="s">
        <v>24</v>
      </c>
      <c r="E25" s="155"/>
      <c r="F25" s="156">
        <f aca="true" t="shared" si="3" ref="F25:L25">SUM(F26:F36)</f>
        <v>14462885</v>
      </c>
      <c r="G25" s="156">
        <f t="shared" si="3"/>
        <v>2772163</v>
      </c>
      <c r="H25" s="156">
        <f t="shared" si="3"/>
        <v>0</v>
      </c>
      <c r="I25" s="156">
        <f t="shared" si="3"/>
        <v>2772163</v>
      </c>
      <c r="J25" s="156">
        <f t="shared" si="3"/>
        <v>2772163</v>
      </c>
      <c r="K25" s="156">
        <f t="shared" si="3"/>
        <v>0</v>
      </c>
      <c r="L25" s="156">
        <f t="shared" si="3"/>
        <v>0</v>
      </c>
      <c r="M25" s="56"/>
    </row>
    <row r="26" spans="1:13" s="2" customFormat="1" ht="39.75" customHeight="1">
      <c r="A26" s="96">
        <v>8</v>
      </c>
      <c r="B26" s="133" t="s">
        <v>16</v>
      </c>
      <c r="C26" s="121">
        <v>6050</v>
      </c>
      <c r="D26" s="148" t="s">
        <v>58</v>
      </c>
      <c r="E26" s="85" t="s">
        <v>51</v>
      </c>
      <c r="F26" s="123">
        <v>2962095</v>
      </c>
      <c r="G26" s="102">
        <v>1359095</v>
      </c>
      <c r="H26" s="123"/>
      <c r="I26" s="160">
        <f>G26+H26</f>
        <v>1359095</v>
      </c>
      <c r="J26" s="72">
        <f aca="true" t="shared" si="4" ref="J26:J35">I26</f>
        <v>1359095</v>
      </c>
      <c r="K26" s="102"/>
      <c r="L26" s="144"/>
      <c r="M26" s="105" t="s">
        <v>17</v>
      </c>
    </row>
    <row r="27" spans="1:13" s="2" customFormat="1" ht="35.25" customHeight="1">
      <c r="A27" s="96">
        <v>9</v>
      </c>
      <c r="B27" s="133" t="s">
        <v>16</v>
      </c>
      <c r="C27" s="187">
        <v>6050</v>
      </c>
      <c r="D27" s="183" t="s">
        <v>162</v>
      </c>
      <c r="E27" s="85" t="s">
        <v>118</v>
      </c>
      <c r="F27" s="123">
        <v>3586000</v>
      </c>
      <c r="G27" s="102"/>
      <c r="H27" s="123"/>
      <c r="I27" s="181">
        <f>G27+H27</f>
        <v>0</v>
      </c>
      <c r="J27" s="72">
        <f>I27</f>
        <v>0</v>
      </c>
      <c r="K27" s="102"/>
      <c r="L27" s="182"/>
      <c r="M27" s="105" t="s">
        <v>17</v>
      </c>
    </row>
    <row r="28" spans="1:13" s="2" customFormat="1" ht="36" customHeight="1">
      <c r="A28" s="96">
        <v>10</v>
      </c>
      <c r="B28" s="116" t="s">
        <v>16</v>
      </c>
      <c r="C28" s="121">
        <v>6050</v>
      </c>
      <c r="D28" s="134" t="s">
        <v>87</v>
      </c>
      <c r="E28" s="163" t="s">
        <v>72</v>
      </c>
      <c r="F28" s="112">
        <v>559335</v>
      </c>
      <c r="G28" s="117">
        <v>222400</v>
      </c>
      <c r="H28" s="117"/>
      <c r="I28" s="181">
        <f aca="true" t="shared" si="5" ref="I28:I35">G28+H28</f>
        <v>222400</v>
      </c>
      <c r="J28" s="115">
        <f t="shared" si="4"/>
        <v>222400</v>
      </c>
      <c r="K28" s="117"/>
      <c r="L28" s="144"/>
      <c r="M28" s="114" t="s">
        <v>17</v>
      </c>
    </row>
    <row r="29" spans="1:13" s="2" customFormat="1" ht="36" customHeight="1">
      <c r="A29" s="96">
        <v>11</v>
      </c>
      <c r="B29" s="133" t="s">
        <v>16</v>
      </c>
      <c r="C29" s="187">
        <v>6050</v>
      </c>
      <c r="D29" s="91" t="s">
        <v>99</v>
      </c>
      <c r="E29" s="85" t="s">
        <v>51</v>
      </c>
      <c r="F29" s="123">
        <v>234309</v>
      </c>
      <c r="G29" s="102">
        <v>188553</v>
      </c>
      <c r="H29" s="123"/>
      <c r="I29" s="181">
        <f t="shared" si="5"/>
        <v>188553</v>
      </c>
      <c r="J29" s="72">
        <f t="shared" si="4"/>
        <v>188553</v>
      </c>
      <c r="K29" s="102"/>
      <c r="L29" s="182"/>
      <c r="M29" s="105" t="s">
        <v>17</v>
      </c>
    </row>
    <row r="30" spans="1:13" s="2" customFormat="1" ht="21">
      <c r="A30" s="96">
        <v>12</v>
      </c>
      <c r="B30" s="133" t="s">
        <v>16</v>
      </c>
      <c r="C30" s="187">
        <v>6050</v>
      </c>
      <c r="D30" s="91" t="s">
        <v>111</v>
      </c>
      <c r="E30" s="85" t="s">
        <v>77</v>
      </c>
      <c r="F30" s="123">
        <v>21468</v>
      </c>
      <c r="G30" s="102">
        <v>15225</v>
      </c>
      <c r="H30" s="123"/>
      <c r="I30" s="181">
        <f t="shared" si="5"/>
        <v>15225</v>
      </c>
      <c r="J30" s="72">
        <f t="shared" si="4"/>
        <v>15225</v>
      </c>
      <c r="K30" s="102"/>
      <c r="L30" s="182"/>
      <c r="M30" s="105" t="s">
        <v>17</v>
      </c>
    </row>
    <row r="31" spans="1:13" s="2" customFormat="1" ht="13.5" customHeight="1">
      <c r="A31" s="96">
        <v>13</v>
      </c>
      <c r="B31" s="133" t="s">
        <v>16</v>
      </c>
      <c r="C31" s="187">
        <v>6050</v>
      </c>
      <c r="D31" s="201" t="s">
        <v>82</v>
      </c>
      <c r="E31" s="85" t="s">
        <v>72</v>
      </c>
      <c r="F31" s="123">
        <v>599248</v>
      </c>
      <c r="G31" s="102">
        <v>599000</v>
      </c>
      <c r="H31" s="123"/>
      <c r="I31" s="181">
        <f t="shared" si="5"/>
        <v>599000</v>
      </c>
      <c r="J31" s="72">
        <f t="shared" si="4"/>
        <v>599000</v>
      </c>
      <c r="K31" s="102"/>
      <c r="L31" s="182"/>
      <c r="M31" s="105" t="s">
        <v>6</v>
      </c>
    </row>
    <row r="32" spans="1:13" s="2" customFormat="1" ht="21">
      <c r="A32" s="96">
        <v>14</v>
      </c>
      <c r="B32" s="116" t="s">
        <v>16</v>
      </c>
      <c r="C32" s="121">
        <v>6050</v>
      </c>
      <c r="D32" s="134" t="s">
        <v>110</v>
      </c>
      <c r="E32" s="157" t="s">
        <v>72</v>
      </c>
      <c r="F32" s="112">
        <v>52890</v>
      </c>
      <c r="G32" s="117">
        <v>52890</v>
      </c>
      <c r="H32" s="117"/>
      <c r="I32" s="181">
        <f t="shared" si="5"/>
        <v>52890</v>
      </c>
      <c r="J32" s="115">
        <f t="shared" si="4"/>
        <v>52890</v>
      </c>
      <c r="K32" s="117"/>
      <c r="L32" s="144"/>
      <c r="M32" s="105" t="s">
        <v>6</v>
      </c>
    </row>
    <row r="33" spans="1:13" s="2" customFormat="1" ht="14.25" customHeight="1">
      <c r="A33" s="96">
        <v>15</v>
      </c>
      <c r="B33" s="133" t="s">
        <v>16</v>
      </c>
      <c r="C33" s="185">
        <v>6050</v>
      </c>
      <c r="D33" s="125" t="s">
        <v>71</v>
      </c>
      <c r="E33" s="120" t="s">
        <v>70</v>
      </c>
      <c r="F33" s="123">
        <v>120540</v>
      </c>
      <c r="G33" s="102"/>
      <c r="H33" s="123"/>
      <c r="I33" s="181">
        <f>G33+H33</f>
        <v>0</v>
      </c>
      <c r="J33" s="102">
        <f>I33</f>
        <v>0</v>
      </c>
      <c r="K33" s="102"/>
      <c r="L33" s="182"/>
      <c r="M33" s="175" t="s">
        <v>6</v>
      </c>
    </row>
    <row r="34" spans="1:13" s="2" customFormat="1" ht="45.75" customHeight="1">
      <c r="A34" s="96">
        <v>16</v>
      </c>
      <c r="B34" s="133" t="s">
        <v>16</v>
      </c>
      <c r="C34" s="185">
        <v>6050</v>
      </c>
      <c r="D34" s="125" t="s">
        <v>166</v>
      </c>
      <c r="E34" s="120" t="s">
        <v>118</v>
      </c>
      <c r="F34" s="123">
        <v>4937000</v>
      </c>
      <c r="G34" s="123">
        <v>25000</v>
      </c>
      <c r="H34" s="123"/>
      <c r="I34" s="181">
        <f>G34+H34</f>
        <v>25000</v>
      </c>
      <c r="J34" s="102">
        <f>I34</f>
        <v>25000</v>
      </c>
      <c r="K34" s="102"/>
      <c r="L34" s="182"/>
      <c r="M34" s="105" t="s">
        <v>17</v>
      </c>
    </row>
    <row r="35" spans="1:13" s="2" customFormat="1" ht="27" customHeight="1">
      <c r="A35" s="96">
        <v>17</v>
      </c>
      <c r="B35" s="133" t="s">
        <v>16</v>
      </c>
      <c r="C35" s="122">
        <v>6050</v>
      </c>
      <c r="D35" s="183" t="s">
        <v>176</v>
      </c>
      <c r="E35" s="120" t="s">
        <v>118</v>
      </c>
      <c r="F35" s="123">
        <v>1200000</v>
      </c>
      <c r="G35" s="123">
        <v>300000</v>
      </c>
      <c r="H35" s="123"/>
      <c r="I35" s="181">
        <f t="shared" si="5"/>
        <v>300000</v>
      </c>
      <c r="J35" s="102">
        <f t="shared" si="4"/>
        <v>300000</v>
      </c>
      <c r="K35" s="102"/>
      <c r="L35" s="119"/>
      <c r="M35" s="105" t="s">
        <v>17</v>
      </c>
    </row>
    <row r="36" spans="1:30" s="2" customFormat="1" ht="38.25" customHeight="1">
      <c r="A36" s="96">
        <v>18</v>
      </c>
      <c r="B36" s="133" t="s">
        <v>16</v>
      </c>
      <c r="C36" s="185">
        <v>6050</v>
      </c>
      <c r="D36" s="188" t="s">
        <v>181</v>
      </c>
      <c r="E36" s="120" t="s">
        <v>118</v>
      </c>
      <c r="F36" s="123">
        <v>190000</v>
      </c>
      <c r="G36" s="123">
        <v>10000</v>
      </c>
      <c r="H36" s="123"/>
      <c r="I36" s="181">
        <v>10000</v>
      </c>
      <c r="J36" s="102">
        <v>10000</v>
      </c>
      <c r="K36" s="102"/>
      <c r="L36" s="182"/>
      <c r="M36" s="105" t="s">
        <v>17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</row>
    <row r="37" spans="1:30" s="209" customFormat="1" ht="16.5" customHeight="1">
      <c r="A37" s="19"/>
      <c r="B37" s="20" t="s">
        <v>1</v>
      </c>
      <c r="C37" s="89"/>
      <c r="D37" s="164" t="s">
        <v>21</v>
      </c>
      <c r="E37" s="20"/>
      <c r="F37" s="98">
        <f>F38+F39</f>
        <v>35396559</v>
      </c>
      <c r="G37" s="98">
        <f>G38+G39</f>
        <v>9770483</v>
      </c>
      <c r="H37" s="98">
        <f>H38+H39</f>
        <v>-875046</v>
      </c>
      <c r="I37" s="98">
        <f>I38+I39</f>
        <v>8895437</v>
      </c>
      <c r="J37" s="98">
        <f>J38+J39</f>
        <v>8895437</v>
      </c>
      <c r="K37" s="98"/>
      <c r="L37" s="165"/>
      <c r="M37" s="56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</row>
    <row r="38" spans="1:13" s="210" customFormat="1" ht="15" customHeight="1">
      <c r="A38" s="69"/>
      <c r="B38" s="46"/>
      <c r="C38" s="48"/>
      <c r="D38" s="49" t="s">
        <v>28</v>
      </c>
      <c r="E38" s="50"/>
      <c r="F38" s="103">
        <f>F96+F47+F45+F99+F41</f>
        <v>5726475</v>
      </c>
      <c r="G38" s="103">
        <f>G96+G47+G45+G99+G41</f>
        <v>6580566</v>
      </c>
      <c r="H38" s="103">
        <f>H96+H47+H45+H99+H40</f>
        <v>-863091</v>
      </c>
      <c r="I38" s="103">
        <f>I96+I47+I45+I99</f>
        <v>5717475</v>
      </c>
      <c r="J38" s="103">
        <f>J96+J47+J45+J99</f>
        <v>5717475</v>
      </c>
      <c r="K38" s="103"/>
      <c r="L38" s="53"/>
      <c r="M38" s="57"/>
    </row>
    <row r="39" spans="1:13" s="210" customFormat="1" ht="15" customHeight="1">
      <c r="A39" s="69"/>
      <c r="B39" s="46"/>
      <c r="C39" s="48"/>
      <c r="D39" s="49" t="s">
        <v>29</v>
      </c>
      <c r="E39" s="50"/>
      <c r="F39" s="103">
        <f>F57+F99+F42</f>
        <v>29670084</v>
      </c>
      <c r="G39" s="103">
        <f>G57+G99+G42</f>
        <v>3189917</v>
      </c>
      <c r="H39" s="103">
        <f>H57+H99+H42</f>
        <v>-11955</v>
      </c>
      <c r="I39" s="103">
        <f>I57+I99+I42</f>
        <v>3177962</v>
      </c>
      <c r="J39" s="103">
        <f>J57+J99+J42</f>
        <v>3177962</v>
      </c>
      <c r="K39" s="103"/>
      <c r="L39" s="53"/>
      <c r="M39" s="57"/>
    </row>
    <row r="40" spans="1:30" s="2" customFormat="1" ht="17.25" customHeight="1">
      <c r="A40" s="21"/>
      <c r="B40" s="166" t="s">
        <v>1</v>
      </c>
      <c r="C40" s="167"/>
      <c r="D40" s="137" t="s">
        <v>184</v>
      </c>
      <c r="E40" s="166"/>
      <c r="F40" s="168">
        <f>F41</f>
        <v>0</v>
      </c>
      <c r="G40" s="168">
        <f>G41</f>
        <v>228000</v>
      </c>
      <c r="H40" s="168">
        <f>H41</f>
        <v>-228000</v>
      </c>
      <c r="I40" s="168">
        <f>I41</f>
        <v>0</v>
      </c>
      <c r="J40" s="168">
        <f>J41</f>
        <v>0</v>
      </c>
      <c r="K40" s="168"/>
      <c r="L40" s="168"/>
      <c r="M40" s="169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</row>
    <row r="41" spans="1:30" s="2" customFormat="1" ht="92.25" customHeight="1">
      <c r="A41" s="96">
        <v>19</v>
      </c>
      <c r="B41" s="133">
        <v>60013</v>
      </c>
      <c r="C41" s="187">
        <v>6050</v>
      </c>
      <c r="D41" s="188" t="s">
        <v>161</v>
      </c>
      <c r="E41" s="85">
        <v>2018</v>
      </c>
      <c r="F41" s="123"/>
      <c r="G41" s="102">
        <v>228000</v>
      </c>
      <c r="H41" s="123">
        <v>-228000</v>
      </c>
      <c r="I41" s="181">
        <f>G41+H41</f>
        <v>0</v>
      </c>
      <c r="J41" s="72">
        <f>I41</f>
        <v>0</v>
      </c>
      <c r="K41" s="102"/>
      <c r="L41" s="182"/>
      <c r="M41" s="175" t="s">
        <v>6</v>
      </c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</row>
    <row r="42" spans="1:30" s="2" customFormat="1" ht="18.75" customHeight="1">
      <c r="A42" s="21"/>
      <c r="B42" s="166" t="s">
        <v>1</v>
      </c>
      <c r="C42" s="167"/>
      <c r="D42" s="137" t="s">
        <v>184</v>
      </c>
      <c r="E42" s="166"/>
      <c r="F42" s="168">
        <f>F43+F44</f>
        <v>725000</v>
      </c>
      <c r="G42" s="168">
        <f>G43</f>
        <v>0</v>
      </c>
      <c r="H42" s="168">
        <f>H43</f>
        <v>0</v>
      </c>
      <c r="I42" s="168">
        <f>I43</f>
        <v>0</v>
      </c>
      <c r="J42" s="168">
        <f>J43</f>
        <v>0</v>
      </c>
      <c r="K42" s="168"/>
      <c r="L42" s="168"/>
      <c r="M42" s="169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</row>
    <row r="43" spans="1:13" s="2" customFormat="1" ht="58.5" customHeight="1">
      <c r="A43" s="96">
        <v>20</v>
      </c>
      <c r="B43" s="133">
        <v>60013</v>
      </c>
      <c r="C43" s="187">
        <v>6050</v>
      </c>
      <c r="D43" s="225" t="s">
        <v>183</v>
      </c>
      <c r="E43" s="85" t="s">
        <v>118</v>
      </c>
      <c r="F43" s="123">
        <v>75000</v>
      </c>
      <c r="G43" s="102"/>
      <c r="H43" s="123"/>
      <c r="I43" s="181">
        <f>G43+H43</f>
        <v>0</v>
      </c>
      <c r="J43" s="72">
        <f>I43</f>
        <v>0</v>
      </c>
      <c r="K43" s="102"/>
      <c r="L43" s="182"/>
      <c r="M43" s="175" t="s">
        <v>6</v>
      </c>
    </row>
    <row r="44" spans="1:13" s="2" customFormat="1" ht="82.5" customHeight="1">
      <c r="A44" s="96">
        <v>21</v>
      </c>
      <c r="B44" s="133">
        <v>60013</v>
      </c>
      <c r="C44" s="187">
        <v>6050</v>
      </c>
      <c r="D44" s="226" t="s">
        <v>190</v>
      </c>
      <c r="E44" s="85" t="s">
        <v>118</v>
      </c>
      <c r="F44" s="123">
        <v>650000</v>
      </c>
      <c r="G44" s="102"/>
      <c r="H44" s="123"/>
      <c r="I44" s="181">
        <f>G44+H44</f>
        <v>0</v>
      </c>
      <c r="J44" s="72">
        <f>I44</f>
        <v>0</v>
      </c>
      <c r="K44" s="102"/>
      <c r="L44" s="182"/>
      <c r="M44" s="175" t="s">
        <v>6</v>
      </c>
    </row>
    <row r="45" spans="1:13" s="2" customFormat="1" ht="15" customHeight="1">
      <c r="A45" s="21"/>
      <c r="B45" s="166" t="s">
        <v>1</v>
      </c>
      <c r="C45" s="167"/>
      <c r="D45" s="137" t="s">
        <v>192</v>
      </c>
      <c r="E45" s="166"/>
      <c r="F45" s="168">
        <f>F46</f>
        <v>70000</v>
      </c>
      <c r="G45" s="168">
        <f>G46</f>
        <v>70000</v>
      </c>
      <c r="H45" s="168">
        <f>H46</f>
        <v>0</v>
      </c>
      <c r="I45" s="168">
        <f>I46</f>
        <v>70000</v>
      </c>
      <c r="J45" s="168">
        <f>J46</f>
        <v>70000</v>
      </c>
      <c r="K45" s="168"/>
      <c r="L45" s="168"/>
      <c r="M45" s="169"/>
    </row>
    <row r="46" spans="1:13" s="2" customFormat="1" ht="45.75" customHeight="1">
      <c r="A46" s="96">
        <v>22</v>
      </c>
      <c r="B46" s="133">
        <v>60014</v>
      </c>
      <c r="C46" s="187">
        <v>6050</v>
      </c>
      <c r="D46" s="188" t="s">
        <v>193</v>
      </c>
      <c r="E46" s="85">
        <v>2018</v>
      </c>
      <c r="F46" s="123">
        <f>J46</f>
        <v>70000</v>
      </c>
      <c r="G46" s="102">
        <v>70000</v>
      </c>
      <c r="H46" s="123"/>
      <c r="I46" s="181">
        <f>G46+H46</f>
        <v>70000</v>
      </c>
      <c r="J46" s="72">
        <f>I46</f>
        <v>70000</v>
      </c>
      <c r="K46" s="102"/>
      <c r="L46" s="182"/>
      <c r="M46" s="175" t="s">
        <v>6</v>
      </c>
    </row>
    <row r="47" spans="1:13" s="2" customFormat="1" ht="18.75" customHeight="1">
      <c r="A47" s="21"/>
      <c r="B47" s="166" t="s">
        <v>1</v>
      </c>
      <c r="C47" s="167"/>
      <c r="D47" s="137" t="s">
        <v>127</v>
      </c>
      <c r="E47" s="166"/>
      <c r="F47" s="168">
        <f>SUM(F48:F56)</f>
        <v>2645909</v>
      </c>
      <c r="G47" s="168">
        <f>SUM(G48:G56)</f>
        <v>2810000</v>
      </c>
      <c r="H47" s="168">
        <f>SUM(H48:H56)</f>
        <v>-164091</v>
      </c>
      <c r="I47" s="168">
        <f>SUM(I48:I56)</f>
        <v>2645909</v>
      </c>
      <c r="J47" s="168">
        <f>SUM(J48:J56)</f>
        <v>2645909</v>
      </c>
      <c r="K47" s="168"/>
      <c r="L47" s="168"/>
      <c r="M47" s="169"/>
    </row>
    <row r="48" spans="1:13" s="2" customFormat="1" ht="24" customHeight="1">
      <c r="A48" s="96">
        <v>23</v>
      </c>
      <c r="B48" s="133">
        <v>60016</v>
      </c>
      <c r="C48" s="121">
        <v>6050</v>
      </c>
      <c r="D48" s="151" t="s">
        <v>178</v>
      </c>
      <c r="E48" s="85">
        <v>2018</v>
      </c>
      <c r="F48" s="123">
        <f>J48</f>
        <v>243000</v>
      </c>
      <c r="G48" s="102">
        <v>243000</v>
      </c>
      <c r="H48" s="123"/>
      <c r="I48" s="160">
        <f>G48+H48</f>
        <v>243000</v>
      </c>
      <c r="J48" s="72">
        <f>I48</f>
        <v>243000</v>
      </c>
      <c r="K48" s="102"/>
      <c r="L48" s="144"/>
      <c r="M48" s="147" t="s">
        <v>6</v>
      </c>
    </row>
    <row r="49" spans="1:13" s="2" customFormat="1" ht="44.25" customHeight="1">
      <c r="A49" s="96">
        <v>24</v>
      </c>
      <c r="B49" s="133">
        <v>60016</v>
      </c>
      <c r="C49" s="187">
        <v>6050</v>
      </c>
      <c r="D49" s="188" t="s">
        <v>220</v>
      </c>
      <c r="E49" s="85">
        <v>2018</v>
      </c>
      <c r="F49" s="123">
        <f aca="true" t="shared" si="6" ref="F49:F56">J49</f>
        <v>14760</v>
      </c>
      <c r="G49" s="102">
        <v>25000</v>
      </c>
      <c r="H49" s="123">
        <v>-10240</v>
      </c>
      <c r="I49" s="181">
        <f aca="true" t="shared" si="7" ref="I49:I56">G49+H49</f>
        <v>14760</v>
      </c>
      <c r="J49" s="72">
        <f aca="true" t="shared" si="8" ref="J49:J56">I49</f>
        <v>14760</v>
      </c>
      <c r="K49" s="102"/>
      <c r="L49" s="182"/>
      <c r="M49" s="175" t="s">
        <v>6</v>
      </c>
    </row>
    <row r="50" spans="1:13" s="2" customFormat="1" ht="21.75" customHeight="1">
      <c r="A50" s="96">
        <v>25</v>
      </c>
      <c r="B50" s="133">
        <v>60016</v>
      </c>
      <c r="C50" s="187">
        <v>6050</v>
      </c>
      <c r="D50" s="188" t="s">
        <v>153</v>
      </c>
      <c r="E50" s="85">
        <v>2018</v>
      </c>
      <c r="F50" s="123">
        <f t="shared" si="6"/>
        <v>867000</v>
      </c>
      <c r="G50" s="102">
        <v>867000</v>
      </c>
      <c r="H50" s="123"/>
      <c r="I50" s="181">
        <f t="shared" si="7"/>
        <v>867000</v>
      </c>
      <c r="J50" s="72">
        <f t="shared" si="8"/>
        <v>867000</v>
      </c>
      <c r="K50" s="102"/>
      <c r="L50" s="182"/>
      <c r="M50" s="175" t="s">
        <v>6</v>
      </c>
    </row>
    <row r="51" spans="1:13" s="2" customFormat="1" ht="15" customHeight="1">
      <c r="A51" s="96">
        <v>26</v>
      </c>
      <c r="B51" s="184">
        <v>60016</v>
      </c>
      <c r="C51" s="185">
        <v>6050</v>
      </c>
      <c r="D51" s="188" t="s">
        <v>218</v>
      </c>
      <c r="E51" s="120">
        <v>2018</v>
      </c>
      <c r="F51" s="123">
        <f t="shared" si="6"/>
        <v>545794</v>
      </c>
      <c r="G51" s="182">
        <v>633715</v>
      </c>
      <c r="H51" s="182">
        <v>-87921</v>
      </c>
      <c r="I51" s="181">
        <f t="shared" si="7"/>
        <v>545794</v>
      </c>
      <c r="J51" s="72">
        <f t="shared" si="8"/>
        <v>545794</v>
      </c>
      <c r="K51" s="173"/>
      <c r="L51" s="174"/>
      <c r="M51" s="175" t="s">
        <v>6</v>
      </c>
    </row>
    <row r="52" spans="1:13" s="2" customFormat="1" ht="15" customHeight="1">
      <c r="A52" s="96">
        <v>27</v>
      </c>
      <c r="B52" s="184">
        <v>60016</v>
      </c>
      <c r="C52" s="185">
        <v>6050</v>
      </c>
      <c r="D52" s="188" t="s">
        <v>194</v>
      </c>
      <c r="E52" s="120">
        <v>2018</v>
      </c>
      <c r="F52" s="123">
        <f t="shared" si="6"/>
        <v>120985</v>
      </c>
      <c r="G52" s="182">
        <v>120985</v>
      </c>
      <c r="H52" s="182"/>
      <c r="I52" s="181">
        <f t="shared" si="7"/>
        <v>120985</v>
      </c>
      <c r="J52" s="72">
        <f t="shared" si="8"/>
        <v>120985</v>
      </c>
      <c r="K52" s="173"/>
      <c r="L52" s="174"/>
      <c r="M52" s="175" t="s">
        <v>6</v>
      </c>
    </row>
    <row r="53" spans="1:13" s="2" customFormat="1" ht="15.75" customHeight="1">
      <c r="A53" s="96">
        <v>28</v>
      </c>
      <c r="B53" s="133">
        <v>60016</v>
      </c>
      <c r="C53" s="187">
        <v>6050</v>
      </c>
      <c r="D53" s="188" t="s">
        <v>179</v>
      </c>
      <c r="E53" s="85">
        <v>2018</v>
      </c>
      <c r="F53" s="123">
        <f t="shared" si="6"/>
        <v>146370</v>
      </c>
      <c r="G53" s="102">
        <v>212300</v>
      </c>
      <c r="H53" s="123">
        <v>-65930</v>
      </c>
      <c r="I53" s="181">
        <f t="shared" si="7"/>
        <v>146370</v>
      </c>
      <c r="J53" s="72">
        <f t="shared" si="8"/>
        <v>146370</v>
      </c>
      <c r="K53" s="102"/>
      <c r="L53" s="182"/>
      <c r="M53" s="175" t="s">
        <v>6</v>
      </c>
    </row>
    <row r="54" spans="1:13" s="2" customFormat="1" ht="25.5" customHeight="1">
      <c r="A54" s="96">
        <v>29</v>
      </c>
      <c r="B54" s="133">
        <v>60016</v>
      </c>
      <c r="C54" s="187">
        <v>6050</v>
      </c>
      <c r="D54" s="183" t="s">
        <v>165</v>
      </c>
      <c r="E54" s="85">
        <v>2018</v>
      </c>
      <c r="F54" s="123">
        <f t="shared" si="6"/>
        <v>230000</v>
      </c>
      <c r="G54" s="123">
        <v>230000</v>
      </c>
      <c r="H54" s="123"/>
      <c r="I54" s="181">
        <f t="shared" si="7"/>
        <v>230000</v>
      </c>
      <c r="J54" s="72">
        <f t="shared" si="8"/>
        <v>230000</v>
      </c>
      <c r="K54" s="102"/>
      <c r="L54" s="182"/>
      <c r="M54" s="175" t="s">
        <v>6</v>
      </c>
    </row>
    <row r="55" spans="1:13" s="3" customFormat="1" ht="25.5" customHeight="1">
      <c r="A55" s="96">
        <v>30</v>
      </c>
      <c r="B55" s="133">
        <v>60016</v>
      </c>
      <c r="C55" s="187">
        <v>6050</v>
      </c>
      <c r="D55" s="188" t="s">
        <v>159</v>
      </c>
      <c r="E55" s="85">
        <v>2018</v>
      </c>
      <c r="F55" s="123">
        <f t="shared" si="6"/>
        <v>445000</v>
      </c>
      <c r="G55" s="123">
        <v>445000</v>
      </c>
      <c r="H55" s="123"/>
      <c r="I55" s="181">
        <f t="shared" si="7"/>
        <v>445000</v>
      </c>
      <c r="J55" s="72">
        <f t="shared" si="8"/>
        <v>445000</v>
      </c>
      <c r="K55" s="102"/>
      <c r="L55" s="182"/>
      <c r="M55" s="175" t="s">
        <v>6</v>
      </c>
    </row>
    <row r="56" spans="1:13" s="3" customFormat="1" ht="15" customHeight="1">
      <c r="A56" s="96">
        <v>31</v>
      </c>
      <c r="B56" s="133">
        <v>60016</v>
      </c>
      <c r="C56" s="187">
        <v>6050</v>
      </c>
      <c r="D56" s="188" t="s">
        <v>177</v>
      </c>
      <c r="E56" s="85">
        <v>2018</v>
      </c>
      <c r="F56" s="123">
        <f t="shared" si="6"/>
        <v>33000</v>
      </c>
      <c r="G56" s="123">
        <v>33000</v>
      </c>
      <c r="H56" s="123"/>
      <c r="I56" s="181">
        <f t="shared" si="7"/>
        <v>33000</v>
      </c>
      <c r="J56" s="72">
        <f t="shared" si="8"/>
        <v>33000</v>
      </c>
      <c r="K56" s="102"/>
      <c r="L56" s="182"/>
      <c r="M56" s="175" t="s">
        <v>6</v>
      </c>
    </row>
    <row r="57" spans="1:13" s="3" customFormat="1" ht="13.5" customHeight="1">
      <c r="A57" s="21"/>
      <c r="B57" s="22"/>
      <c r="C57" s="21"/>
      <c r="D57" s="137" t="s">
        <v>25</v>
      </c>
      <c r="E57" s="138"/>
      <c r="F57" s="139">
        <f>SUM(F58:F93)</f>
        <v>28936084</v>
      </c>
      <c r="G57" s="139">
        <f>SUM(G58:G93)</f>
        <v>3189917</v>
      </c>
      <c r="H57" s="139">
        <f>SUM(H58:H93)</f>
        <v>-11955</v>
      </c>
      <c r="I57" s="139">
        <f>SUM(I58:I93)</f>
        <v>3177962</v>
      </c>
      <c r="J57" s="140">
        <f>SUM(J58:J93)</f>
        <v>3177962</v>
      </c>
      <c r="K57" s="139"/>
      <c r="L57" s="139"/>
      <c r="M57" s="141"/>
    </row>
    <row r="58" spans="1:13" s="3" customFormat="1" ht="21.75" customHeight="1">
      <c r="A58" s="66">
        <v>32</v>
      </c>
      <c r="B58" s="67">
        <v>60016</v>
      </c>
      <c r="C58" s="88">
        <v>6050</v>
      </c>
      <c r="D58" s="64" t="s">
        <v>55</v>
      </c>
      <c r="E58" s="15" t="s">
        <v>51</v>
      </c>
      <c r="F58" s="12">
        <v>62730</v>
      </c>
      <c r="G58" s="102">
        <v>62730</v>
      </c>
      <c r="H58" s="12"/>
      <c r="I58" s="160">
        <f>G58+H58</f>
        <v>62730</v>
      </c>
      <c r="J58" s="71">
        <f>I58</f>
        <v>62730</v>
      </c>
      <c r="K58" s="13"/>
      <c r="L58" s="14"/>
      <c r="M58" s="58" t="s">
        <v>6</v>
      </c>
    </row>
    <row r="59" spans="1:13" s="3" customFormat="1" ht="15" customHeight="1">
      <c r="A59" s="149">
        <v>33</v>
      </c>
      <c r="B59" s="143">
        <v>60016</v>
      </c>
      <c r="C59" s="149">
        <v>6050</v>
      </c>
      <c r="D59" s="124" t="s">
        <v>124</v>
      </c>
      <c r="E59" s="120" t="s">
        <v>125</v>
      </c>
      <c r="F59" s="144">
        <v>9517000</v>
      </c>
      <c r="G59" s="102">
        <v>1700000</v>
      </c>
      <c r="H59" s="144"/>
      <c r="I59" s="181">
        <f aca="true" t="shared" si="9" ref="I59:I93">G59+H59</f>
        <v>1700000</v>
      </c>
      <c r="J59" s="150">
        <f>I59</f>
        <v>1700000</v>
      </c>
      <c r="K59" s="145"/>
      <c r="L59" s="146"/>
      <c r="M59" s="147" t="s">
        <v>6</v>
      </c>
    </row>
    <row r="60" spans="1:13" s="3" customFormat="1" ht="15" customHeight="1">
      <c r="A60" s="185">
        <v>34</v>
      </c>
      <c r="B60" s="118">
        <v>60016</v>
      </c>
      <c r="C60" s="122">
        <v>6050</v>
      </c>
      <c r="D60" s="124" t="s">
        <v>64</v>
      </c>
      <c r="E60" s="120" t="s">
        <v>109</v>
      </c>
      <c r="F60" s="119">
        <v>159045</v>
      </c>
      <c r="G60" s="102"/>
      <c r="H60" s="93"/>
      <c r="I60" s="181">
        <f t="shared" si="9"/>
        <v>0</v>
      </c>
      <c r="J60" s="71">
        <f>I60</f>
        <v>0</v>
      </c>
      <c r="K60" s="94"/>
      <c r="L60" s="95"/>
      <c r="M60" s="106" t="s">
        <v>6</v>
      </c>
    </row>
    <row r="61" spans="1:13" s="3" customFormat="1" ht="24" customHeight="1">
      <c r="A61" s="185">
        <v>35</v>
      </c>
      <c r="B61" s="92">
        <v>60016</v>
      </c>
      <c r="C61" s="104">
        <v>6050</v>
      </c>
      <c r="D61" s="55" t="s">
        <v>57</v>
      </c>
      <c r="E61" s="97" t="s">
        <v>70</v>
      </c>
      <c r="F61" s="93">
        <v>101968</v>
      </c>
      <c r="G61" s="102">
        <v>20394</v>
      </c>
      <c r="H61" s="93"/>
      <c r="I61" s="181">
        <f t="shared" si="9"/>
        <v>20394</v>
      </c>
      <c r="J61" s="71">
        <f>I61</f>
        <v>20394</v>
      </c>
      <c r="K61" s="94"/>
      <c r="L61" s="95"/>
      <c r="M61" s="106" t="s">
        <v>6</v>
      </c>
    </row>
    <row r="62" spans="1:13" s="3" customFormat="1" ht="33" customHeight="1">
      <c r="A62" s="185">
        <v>36</v>
      </c>
      <c r="B62" s="184">
        <v>60016</v>
      </c>
      <c r="C62" s="185">
        <v>6050</v>
      </c>
      <c r="D62" s="180" t="s">
        <v>219</v>
      </c>
      <c r="E62" s="142" t="s">
        <v>125</v>
      </c>
      <c r="F62" s="182">
        <v>220000</v>
      </c>
      <c r="G62" s="102"/>
      <c r="H62" s="182"/>
      <c r="I62" s="181"/>
      <c r="J62" s="179"/>
      <c r="K62" s="173"/>
      <c r="L62" s="174"/>
      <c r="M62" s="175" t="s">
        <v>6</v>
      </c>
    </row>
    <row r="63" spans="1:13" s="3" customFormat="1" ht="24.75" customHeight="1">
      <c r="A63" s="185">
        <v>37</v>
      </c>
      <c r="B63" s="177">
        <v>60016</v>
      </c>
      <c r="C63" s="178">
        <v>6050</v>
      </c>
      <c r="D63" s="180" t="s">
        <v>144</v>
      </c>
      <c r="E63" s="176" t="s">
        <v>112</v>
      </c>
      <c r="F63" s="172">
        <v>155226</v>
      </c>
      <c r="G63" s="102">
        <v>30996</v>
      </c>
      <c r="H63" s="172"/>
      <c r="I63" s="181">
        <f t="shared" si="9"/>
        <v>30996</v>
      </c>
      <c r="J63" s="179">
        <f>I63</f>
        <v>30996</v>
      </c>
      <c r="K63" s="173"/>
      <c r="L63" s="174"/>
      <c r="M63" s="175" t="s">
        <v>6</v>
      </c>
    </row>
    <row r="64" spans="1:13" s="3" customFormat="1" ht="14.25" customHeight="1">
      <c r="A64" s="185">
        <v>38</v>
      </c>
      <c r="B64" s="65">
        <v>60016</v>
      </c>
      <c r="C64" s="88">
        <v>6050</v>
      </c>
      <c r="D64" s="64" t="s">
        <v>63</v>
      </c>
      <c r="E64" s="15" t="s">
        <v>109</v>
      </c>
      <c r="F64" s="12">
        <v>2661272</v>
      </c>
      <c r="G64" s="102">
        <v>100000</v>
      </c>
      <c r="H64" s="12"/>
      <c r="I64" s="181">
        <f t="shared" si="9"/>
        <v>100000</v>
      </c>
      <c r="J64" s="150">
        <f aca="true" t="shared" si="10" ref="J64:J71">I64</f>
        <v>100000</v>
      </c>
      <c r="K64" s="13"/>
      <c r="L64" s="14"/>
      <c r="M64" s="58" t="s">
        <v>6</v>
      </c>
    </row>
    <row r="65" spans="1:13" s="3" customFormat="1" ht="14.25" customHeight="1">
      <c r="A65" s="185">
        <v>39</v>
      </c>
      <c r="B65" s="92">
        <v>60016</v>
      </c>
      <c r="C65" s="104">
        <v>6050</v>
      </c>
      <c r="D65" s="64" t="s">
        <v>45</v>
      </c>
      <c r="E65" s="97" t="s">
        <v>51</v>
      </c>
      <c r="F65" s="93">
        <v>102705</v>
      </c>
      <c r="G65" s="102">
        <v>102705</v>
      </c>
      <c r="H65" s="93"/>
      <c r="I65" s="181">
        <f t="shared" si="9"/>
        <v>102705</v>
      </c>
      <c r="J65" s="150">
        <f t="shared" si="10"/>
        <v>102705</v>
      </c>
      <c r="K65" s="94"/>
      <c r="L65" s="95"/>
      <c r="M65" s="106" t="s">
        <v>6</v>
      </c>
    </row>
    <row r="66" spans="1:13" s="3" customFormat="1" ht="15" customHeight="1">
      <c r="A66" s="185">
        <v>40</v>
      </c>
      <c r="B66" s="143">
        <v>60016</v>
      </c>
      <c r="C66" s="149">
        <v>6050</v>
      </c>
      <c r="D66" s="148" t="s">
        <v>83</v>
      </c>
      <c r="E66" s="120" t="s">
        <v>77</v>
      </c>
      <c r="F66" s="144">
        <v>89790</v>
      </c>
      <c r="G66" s="102"/>
      <c r="H66" s="144"/>
      <c r="I66" s="181">
        <f t="shared" si="9"/>
        <v>0</v>
      </c>
      <c r="J66" s="150">
        <f t="shared" si="10"/>
        <v>0</v>
      </c>
      <c r="K66" s="145"/>
      <c r="L66" s="146"/>
      <c r="M66" s="147" t="s">
        <v>6</v>
      </c>
    </row>
    <row r="67" spans="1:13" s="3" customFormat="1" ht="15" customHeight="1">
      <c r="A67" s="185">
        <v>41</v>
      </c>
      <c r="B67" s="143">
        <v>60016</v>
      </c>
      <c r="C67" s="149">
        <v>6050</v>
      </c>
      <c r="D67" s="148" t="s">
        <v>46</v>
      </c>
      <c r="E67" s="120" t="s">
        <v>70</v>
      </c>
      <c r="F67" s="144">
        <v>220170</v>
      </c>
      <c r="G67" s="102"/>
      <c r="H67" s="144"/>
      <c r="I67" s="181">
        <f t="shared" si="9"/>
        <v>0</v>
      </c>
      <c r="J67" s="150"/>
      <c r="K67" s="145"/>
      <c r="L67" s="146"/>
      <c r="M67" s="147" t="s">
        <v>6</v>
      </c>
    </row>
    <row r="68" spans="1:13" s="3" customFormat="1" ht="13.5" customHeight="1">
      <c r="A68" s="185">
        <v>42</v>
      </c>
      <c r="B68" s="143">
        <v>60016</v>
      </c>
      <c r="C68" s="149">
        <v>6050</v>
      </c>
      <c r="D68" s="148" t="s">
        <v>85</v>
      </c>
      <c r="E68" s="120" t="s">
        <v>70</v>
      </c>
      <c r="F68" s="144">
        <v>258300</v>
      </c>
      <c r="G68" s="102"/>
      <c r="H68" s="144"/>
      <c r="I68" s="181">
        <f t="shared" si="9"/>
        <v>0</v>
      </c>
      <c r="J68" s="150">
        <f t="shared" si="10"/>
        <v>0</v>
      </c>
      <c r="K68" s="145"/>
      <c r="L68" s="146"/>
      <c r="M68" s="147" t="s">
        <v>6</v>
      </c>
    </row>
    <row r="69" spans="1:13" s="3" customFormat="1" ht="21" customHeight="1">
      <c r="A69" s="185">
        <v>43</v>
      </c>
      <c r="B69" s="118">
        <v>60016</v>
      </c>
      <c r="C69" s="122">
        <v>6050</v>
      </c>
      <c r="D69" s="64" t="s">
        <v>47</v>
      </c>
      <c r="E69" s="120" t="s">
        <v>70</v>
      </c>
      <c r="F69" s="119">
        <v>150060</v>
      </c>
      <c r="G69" s="102"/>
      <c r="H69" s="119"/>
      <c r="I69" s="181">
        <f t="shared" si="9"/>
        <v>0</v>
      </c>
      <c r="J69" s="150">
        <f t="shared" si="10"/>
        <v>0</v>
      </c>
      <c r="K69" s="94"/>
      <c r="L69" s="95"/>
      <c r="M69" s="106" t="s">
        <v>6</v>
      </c>
    </row>
    <row r="70" spans="1:13" s="3" customFormat="1" ht="15" customHeight="1">
      <c r="A70" s="185">
        <v>44</v>
      </c>
      <c r="B70" s="143">
        <v>60016</v>
      </c>
      <c r="C70" s="149">
        <v>6050</v>
      </c>
      <c r="D70" s="151" t="s">
        <v>145</v>
      </c>
      <c r="E70" s="120" t="s">
        <v>72</v>
      </c>
      <c r="F70" s="144">
        <v>499149</v>
      </c>
      <c r="G70" s="102">
        <v>499000</v>
      </c>
      <c r="H70" s="144"/>
      <c r="I70" s="181">
        <f t="shared" si="9"/>
        <v>499000</v>
      </c>
      <c r="J70" s="150">
        <f t="shared" si="10"/>
        <v>499000</v>
      </c>
      <c r="K70" s="145"/>
      <c r="L70" s="146"/>
      <c r="M70" s="147" t="s">
        <v>6</v>
      </c>
    </row>
    <row r="71" spans="1:13" s="3" customFormat="1" ht="35.25" customHeight="1">
      <c r="A71" s="185">
        <v>45</v>
      </c>
      <c r="B71" s="143">
        <v>60016</v>
      </c>
      <c r="C71" s="149">
        <v>6050</v>
      </c>
      <c r="D71" s="151" t="s">
        <v>91</v>
      </c>
      <c r="E71" s="148" t="s">
        <v>77</v>
      </c>
      <c r="F71" s="144">
        <v>1833230</v>
      </c>
      <c r="G71" s="102">
        <v>100000</v>
      </c>
      <c r="H71" s="144"/>
      <c r="I71" s="181">
        <f t="shared" si="9"/>
        <v>100000</v>
      </c>
      <c r="J71" s="150">
        <f t="shared" si="10"/>
        <v>100000</v>
      </c>
      <c r="K71" s="145"/>
      <c r="L71" s="146"/>
      <c r="M71" s="147" t="s">
        <v>6</v>
      </c>
    </row>
    <row r="72" spans="1:13" s="3" customFormat="1" ht="15" customHeight="1">
      <c r="A72" s="185">
        <v>46</v>
      </c>
      <c r="B72" s="143">
        <v>60016</v>
      </c>
      <c r="C72" s="149">
        <v>6050</v>
      </c>
      <c r="D72" s="148" t="s">
        <v>60</v>
      </c>
      <c r="E72" s="142" t="s">
        <v>70</v>
      </c>
      <c r="F72" s="144">
        <v>3143575</v>
      </c>
      <c r="G72" s="102">
        <v>100000</v>
      </c>
      <c r="H72" s="144"/>
      <c r="I72" s="181">
        <f t="shared" si="9"/>
        <v>100000</v>
      </c>
      <c r="J72" s="150">
        <f>I72</f>
        <v>100000</v>
      </c>
      <c r="K72" s="145"/>
      <c r="L72" s="146"/>
      <c r="M72" s="147" t="s">
        <v>6</v>
      </c>
    </row>
    <row r="73" spans="1:13" s="3" customFormat="1" ht="30.75" customHeight="1">
      <c r="A73" s="185">
        <v>47</v>
      </c>
      <c r="B73" s="133">
        <v>60016</v>
      </c>
      <c r="C73" s="187">
        <v>6050</v>
      </c>
      <c r="D73" s="188" t="s">
        <v>143</v>
      </c>
      <c r="E73" s="85" t="s">
        <v>118</v>
      </c>
      <c r="F73" s="123">
        <v>61500</v>
      </c>
      <c r="G73" s="102"/>
      <c r="H73" s="123"/>
      <c r="I73" s="181"/>
      <c r="J73" s="72">
        <f>I73</f>
        <v>0</v>
      </c>
      <c r="K73" s="102"/>
      <c r="L73" s="182"/>
      <c r="M73" s="175" t="s">
        <v>6</v>
      </c>
    </row>
    <row r="74" spans="1:13" s="3" customFormat="1" ht="34.5" customHeight="1">
      <c r="A74" s="185">
        <v>48</v>
      </c>
      <c r="B74" s="143">
        <v>60016</v>
      </c>
      <c r="C74" s="149">
        <v>6050</v>
      </c>
      <c r="D74" s="148" t="s">
        <v>78</v>
      </c>
      <c r="E74" s="148" t="s">
        <v>77</v>
      </c>
      <c r="F74" s="144">
        <v>107502</v>
      </c>
      <c r="G74" s="102"/>
      <c r="H74" s="144"/>
      <c r="I74" s="181">
        <f t="shared" si="9"/>
        <v>0</v>
      </c>
      <c r="J74" s="150">
        <f aca="true" t="shared" si="11" ref="J74:J92">I74</f>
        <v>0</v>
      </c>
      <c r="K74" s="145"/>
      <c r="L74" s="146"/>
      <c r="M74" s="147" t="s">
        <v>6</v>
      </c>
    </row>
    <row r="75" spans="1:13" s="3" customFormat="1" ht="21.75" customHeight="1">
      <c r="A75" s="185">
        <v>49</v>
      </c>
      <c r="B75" s="92">
        <v>60016</v>
      </c>
      <c r="C75" s="104">
        <v>6050</v>
      </c>
      <c r="D75" s="64" t="s">
        <v>56</v>
      </c>
      <c r="E75" s="64" t="s">
        <v>70</v>
      </c>
      <c r="F75" s="93">
        <v>194340</v>
      </c>
      <c r="G75" s="102"/>
      <c r="H75" s="93">
        <v>12300</v>
      </c>
      <c r="I75" s="181">
        <f>G75+H75</f>
        <v>12300</v>
      </c>
      <c r="J75" s="71">
        <f>I75</f>
        <v>12300</v>
      </c>
      <c r="K75" s="94"/>
      <c r="L75" s="95"/>
      <c r="M75" s="106" t="s">
        <v>6</v>
      </c>
    </row>
    <row r="76" spans="1:13" s="3" customFormat="1" ht="36" customHeight="1">
      <c r="A76" s="185">
        <v>50</v>
      </c>
      <c r="B76" s="118">
        <v>60016</v>
      </c>
      <c r="C76" s="122">
        <v>6050</v>
      </c>
      <c r="D76" s="64" t="s">
        <v>76</v>
      </c>
      <c r="E76" s="64" t="s">
        <v>77</v>
      </c>
      <c r="F76" s="119">
        <v>66420</v>
      </c>
      <c r="G76" s="102"/>
      <c r="H76" s="119"/>
      <c r="I76" s="181">
        <f t="shared" si="9"/>
        <v>0</v>
      </c>
      <c r="J76" s="71">
        <f t="shared" si="11"/>
        <v>0</v>
      </c>
      <c r="K76" s="94"/>
      <c r="L76" s="95"/>
      <c r="M76" s="106" t="s">
        <v>6</v>
      </c>
    </row>
    <row r="77" spans="1:13" s="3" customFormat="1" ht="20.25" customHeight="1">
      <c r="A77" s="185">
        <v>51</v>
      </c>
      <c r="B77" s="92">
        <v>60016</v>
      </c>
      <c r="C77" s="104">
        <v>6050</v>
      </c>
      <c r="D77" s="64" t="s">
        <v>54</v>
      </c>
      <c r="E77" s="64" t="s">
        <v>77</v>
      </c>
      <c r="F77" s="93">
        <v>58794</v>
      </c>
      <c r="G77" s="102"/>
      <c r="H77" s="93"/>
      <c r="I77" s="181">
        <f t="shared" si="9"/>
        <v>0</v>
      </c>
      <c r="J77" s="71">
        <f t="shared" si="11"/>
        <v>0</v>
      </c>
      <c r="K77" s="94"/>
      <c r="L77" s="95"/>
      <c r="M77" s="106" t="s">
        <v>6</v>
      </c>
    </row>
    <row r="78" spans="1:13" s="3" customFormat="1" ht="22.5" customHeight="1">
      <c r="A78" s="185">
        <v>52</v>
      </c>
      <c r="B78" s="184">
        <v>60016</v>
      </c>
      <c r="C78" s="185">
        <v>6050</v>
      </c>
      <c r="D78" s="183" t="s">
        <v>52</v>
      </c>
      <c r="E78" s="183" t="s">
        <v>70</v>
      </c>
      <c r="F78" s="182">
        <v>93111</v>
      </c>
      <c r="G78" s="102">
        <v>18622</v>
      </c>
      <c r="H78" s="182"/>
      <c r="I78" s="181">
        <f t="shared" si="9"/>
        <v>18622</v>
      </c>
      <c r="J78" s="179">
        <f t="shared" si="11"/>
        <v>18622</v>
      </c>
      <c r="K78" s="173"/>
      <c r="L78" s="174"/>
      <c r="M78" s="175" t="s">
        <v>6</v>
      </c>
    </row>
    <row r="79" spans="1:13" s="3" customFormat="1" ht="33" customHeight="1">
      <c r="A79" s="185">
        <v>53</v>
      </c>
      <c r="B79" s="184">
        <v>60016</v>
      </c>
      <c r="C79" s="185">
        <v>6050</v>
      </c>
      <c r="D79" s="183" t="s">
        <v>86</v>
      </c>
      <c r="E79" s="120" t="s">
        <v>77</v>
      </c>
      <c r="F79" s="182">
        <v>146370</v>
      </c>
      <c r="G79" s="102"/>
      <c r="H79" s="182"/>
      <c r="I79" s="181">
        <f t="shared" si="9"/>
        <v>0</v>
      </c>
      <c r="J79" s="179">
        <f t="shared" si="11"/>
        <v>0</v>
      </c>
      <c r="K79" s="173"/>
      <c r="L79" s="174"/>
      <c r="M79" s="175" t="s">
        <v>6</v>
      </c>
    </row>
    <row r="80" spans="1:13" s="3" customFormat="1" ht="15" customHeight="1">
      <c r="A80" s="185">
        <v>54</v>
      </c>
      <c r="B80" s="133">
        <v>60016</v>
      </c>
      <c r="C80" s="187">
        <v>6050</v>
      </c>
      <c r="D80" s="188" t="s">
        <v>160</v>
      </c>
      <c r="E80" s="85" t="s">
        <v>118</v>
      </c>
      <c r="F80" s="182">
        <v>147000</v>
      </c>
      <c r="G80" s="102"/>
      <c r="H80" s="182"/>
      <c r="I80" s="181"/>
      <c r="J80" s="179"/>
      <c r="K80" s="173"/>
      <c r="L80" s="174"/>
      <c r="M80" s="175" t="s">
        <v>6</v>
      </c>
    </row>
    <row r="81" spans="1:13" s="3" customFormat="1" ht="21">
      <c r="A81" s="185">
        <v>55</v>
      </c>
      <c r="B81" s="133">
        <v>60016</v>
      </c>
      <c r="C81" s="187">
        <v>6050</v>
      </c>
      <c r="D81" s="188" t="s">
        <v>186</v>
      </c>
      <c r="E81" s="85" t="s">
        <v>118</v>
      </c>
      <c r="F81" s="182">
        <v>145800</v>
      </c>
      <c r="G81" s="102"/>
      <c r="H81" s="182"/>
      <c r="I81" s="181"/>
      <c r="J81" s="179"/>
      <c r="K81" s="173"/>
      <c r="L81" s="174"/>
      <c r="M81" s="175" t="s">
        <v>6</v>
      </c>
    </row>
    <row r="82" spans="1:13" s="3" customFormat="1" ht="28.5" customHeight="1">
      <c r="A82" s="185">
        <v>56</v>
      </c>
      <c r="B82" s="133">
        <v>60016</v>
      </c>
      <c r="C82" s="187">
        <v>6050</v>
      </c>
      <c r="D82" s="188" t="s">
        <v>187</v>
      </c>
      <c r="E82" s="85" t="s">
        <v>125</v>
      </c>
      <c r="F82" s="182">
        <v>288681</v>
      </c>
      <c r="G82" s="102"/>
      <c r="H82" s="182"/>
      <c r="I82" s="181"/>
      <c r="J82" s="179"/>
      <c r="K82" s="173"/>
      <c r="L82" s="174"/>
      <c r="M82" s="175" t="s">
        <v>6</v>
      </c>
    </row>
    <row r="83" spans="1:13" s="3" customFormat="1" ht="35.25" customHeight="1">
      <c r="A83" s="185">
        <v>57</v>
      </c>
      <c r="B83" s="184">
        <v>60016</v>
      </c>
      <c r="C83" s="185">
        <v>6050</v>
      </c>
      <c r="D83" s="183" t="s">
        <v>106</v>
      </c>
      <c r="E83" s="183" t="s">
        <v>77</v>
      </c>
      <c r="F83" s="182">
        <v>95817</v>
      </c>
      <c r="G83" s="102"/>
      <c r="H83" s="182"/>
      <c r="I83" s="181">
        <f t="shared" si="9"/>
        <v>0</v>
      </c>
      <c r="J83" s="179">
        <f t="shared" si="11"/>
        <v>0</v>
      </c>
      <c r="K83" s="173"/>
      <c r="L83" s="174"/>
      <c r="M83" s="175" t="s">
        <v>6</v>
      </c>
    </row>
    <row r="84" spans="1:13" s="3" customFormat="1" ht="38.25" customHeight="1">
      <c r="A84" s="185">
        <v>58</v>
      </c>
      <c r="B84" s="184">
        <v>60016</v>
      </c>
      <c r="C84" s="184">
        <v>6050</v>
      </c>
      <c r="D84" s="188" t="s">
        <v>208</v>
      </c>
      <c r="E84" s="183" t="s">
        <v>118</v>
      </c>
      <c r="F84" s="182">
        <v>50000</v>
      </c>
      <c r="G84" s="102"/>
      <c r="H84" s="182"/>
      <c r="I84" s="181">
        <f>G84+H84</f>
        <v>0</v>
      </c>
      <c r="J84" s="179">
        <f>I84</f>
        <v>0</v>
      </c>
      <c r="K84" s="173"/>
      <c r="L84" s="174"/>
      <c r="M84" s="175" t="s">
        <v>6</v>
      </c>
    </row>
    <row r="85" spans="1:13" s="3" customFormat="1" ht="15" customHeight="1">
      <c r="A85" s="185">
        <v>59</v>
      </c>
      <c r="B85" s="143">
        <v>60016</v>
      </c>
      <c r="C85" s="149">
        <v>6050</v>
      </c>
      <c r="D85" s="148" t="s">
        <v>88</v>
      </c>
      <c r="E85" s="148" t="s">
        <v>77</v>
      </c>
      <c r="F85" s="144">
        <v>99015</v>
      </c>
      <c r="G85" s="102"/>
      <c r="H85" s="144"/>
      <c r="I85" s="181">
        <f t="shared" si="9"/>
        <v>0</v>
      </c>
      <c r="J85" s="150">
        <f t="shared" si="11"/>
        <v>0</v>
      </c>
      <c r="K85" s="145"/>
      <c r="L85" s="146"/>
      <c r="M85" s="147" t="s">
        <v>6</v>
      </c>
    </row>
    <row r="86" spans="1:13" s="3" customFormat="1" ht="15.75" customHeight="1">
      <c r="A86" s="185">
        <v>60</v>
      </c>
      <c r="B86" s="143">
        <v>60016</v>
      </c>
      <c r="C86" s="149">
        <v>6050</v>
      </c>
      <c r="D86" s="148" t="s">
        <v>126</v>
      </c>
      <c r="E86" s="148" t="s">
        <v>118</v>
      </c>
      <c r="F86" s="144">
        <v>250000</v>
      </c>
      <c r="G86" s="102"/>
      <c r="H86" s="144"/>
      <c r="I86" s="181">
        <f t="shared" si="9"/>
        <v>0</v>
      </c>
      <c r="J86" s="150">
        <f>I86</f>
        <v>0</v>
      </c>
      <c r="K86" s="145"/>
      <c r="L86" s="146"/>
      <c r="M86" s="147" t="s">
        <v>6</v>
      </c>
    </row>
    <row r="87" spans="1:13" s="3" customFormat="1" ht="21" customHeight="1">
      <c r="A87" s="185">
        <v>61</v>
      </c>
      <c r="B87" s="118">
        <v>60016</v>
      </c>
      <c r="C87" s="122">
        <v>6050</v>
      </c>
      <c r="D87" s="183" t="s">
        <v>222</v>
      </c>
      <c r="E87" s="120" t="s">
        <v>223</v>
      </c>
      <c r="F87" s="119">
        <v>4804610</v>
      </c>
      <c r="G87" s="102"/>
      <c r="H87" s="119"/>
      <c r="I87" s="181">
        <f t="shared" si="9"/>
        <v>0</v>
      </c>
      <c r="J87" s="150">
        <f t="shared" si="11"/>
        <v>0</v>
      </c>
      <c r="K87" s="94"/>
      <c r="L87" s="95"/>
      <c r="M87" s="106" t="s">
        <v>6</v>
      </c>
    </row>
    <row r="88" spans="1:13" s="3" customFormat="1" ht="14.25" customHeight="1">
      <c r="A88" s="185">
        <v>62</v>
      </c>
      <c r="B88" s="118">
        <v>60016</v>
      </c>
      <c r="C88" s="122">
        <v>6050</v>
      </c>
      <c r="D88" s="183" t="s">
        <v>59</v>
      </c>
      <c r="E88" s="120" t="s">
        <v>118</v>
      </c>
      <c r="F88" s="119">
        <v>2472000</v>
      </c>
      <c r="G88" s="102">
        <v>100000</v>
      </c>
      <c r="H88" s="119"/>
      <c r="I88" s="181">
        <f t="shared" si="9"/>
        <v>100000</v>
      </c>
      <c r="J88" s="150">
        <f t="shared" si="11"/>
        <v>100000</v>
      </c>
      <c r="K88" s="94"/>
      <c r="L88" s="95"/>
      <c r="M88" s="106" t="s">
        <v>6</v>
      </c>
    </row>
    <row r="89" spans="1:13" s="3" customFormat="1" ht="35.25" customHeight="1">
      <c r="A89" s="185">
        <v>63</v>
      </c>
      <c r="B89" s="143">
        <v>60016</v>
      </c>
      <c r="C89" s="149">
        <v>6050</v>
      </c>
      <c r="D89" s="148" t="s">
        <v>67</v>
      </c>
      <c r="E89" s="120" t="s">
        <v>77</v>
      </c>
      <c r="F89" s="144">
        <v>158670</v>
      </c>
      <c r="G89" s="102">
        <v>63468</v>
      </c>
      <c r="H89" s="144"/>
      <c r="I89" s="181">
        <f t="shared" si="9"/>
        <v>63468</v>
      </c>
      <c r="J89" s="150">
        <f t="shared" si="11"/>
        <v>63468</v>
      </c>
      <c r="K89" s="145"/>
      <c r="L89" s="146"/>
      <c r="M89" s="147" t="s">
        <v>6</v>
      </c>
    </row>
    <row r="90" spans="1:13" s="3" customFormat="1" ht="23.25" customHeight="1">
      <c r="A90" s="185">
        <v>64</v>
      </c>
      <c r="B90" s="143">
        <v>60016</v>
      </c>
      <c r="C90" s="149">
        <v>6050</v>
      </c>
      <c r="D90" s="148" t="s">
        <v>62</v>
      </c>
      <c r="E90" s="120" t="s">
        <v>70</v>
      </c>
      <c r="F90" s="144">
        <v>144255</v>
      </c>
      <c r="G90" s="102">
        <v>84255</v>
      </c>
      <c r="H90" s="144">
        <v>-24255</v>
      </c>
      <c r="I90" s="181">
        <f t="shared" si="9"/>
        <v>60000</v>
      </c>
      <c r="J90" s="150">
        <f t="shared" si="11"/>
        <v>60000</v>
      </c>
      <c r="K90" s="145"/>
      <c r="L90" s="146"/>
      <c r="M90" s="147" t="s">
        <v>6</v>
      </c>
    </row>
    <row r="91" spans="1:13" s="3" customFormat="1" ht="49.5" customHeight="1">
      <c r="A91" s="185">
        <v>65</v>
      </c>
      <c r="B91" s="143">
        <v>60016</v>
      </c>
      <c r="C91" s="149">
        <v>6050</v>
      </c>
      <c r="D91" s="148" t="s">
        <v>80</v>
      </c>
      <c r="E91" s="120" t="s">
        <v>77</v>
      </c>
      <c r="F91" s="144">
        <v>149445</v>
      </c>
      <c r="G91" s="102">
        <v>93480</v>
      </c>
      <c r="H91" s="144"/>
      <c r="I91" s="181">
        <f t="shared" si="9"/>
        <v>93480</v>
      </c>
      <c r="J91" s="150">
        <f t="shared" si="11"/>
        <v>93480</v>
      </c>
      <c r="K91" s="145"/>
      <c r="L91" s="146"/>
      <c r="M91" s="147" t="s">
        <v>6</v>
      </c>
    </row>
    <row r="92" spans="1:13" s="3" customFormat="1" ht="28.5" customHeight="1">
      <c r="A92" s="185">
        <v>66</v>
      </c>
      <c r="B92" s="143">
        <v>60016</v>
      </c>
      <c r="C92" s="149">
        <v>6050</v>
      </c>
      <c r="D92" s="148" t="s">
        <v>84</v>
      </c>
      <c r="E92" s="120" t="s">
        <v>77</v>
      </c>
      <c r="F92" s="144">
        <v>85854</v>
      </c>
      <c r="G92" s="102">
        <v>42927</v>
      </c>
      <c r="H92" s="144"/>
      <c r="I92" s="181">
        <f t="shared" si="9"/>
        <v>42927</v>
      </c>
      <c r="J92" s="150">
        <f t="shared" si="11"/>
        <v>42927</v>
      </c>
      <c r="K92" s="145"/>
      <c r="L92" s="146"/>
      <c r="M92" s="147" t="s">
        <v>6</v>
      </c>
    </row>
    <row r="93" spans="1:13" s="3" customFormat="1" ht="21" customHeight="1">
      <c r="A93" s="185">
        <v>67</v>
      </c>
      <c r="B93" s="143">
        <v>60016</v>
      </c>
      <c r="C93" s="149">
        <v>6050</v>
      </c>
      <c r="D93" s="148" t="s">
        <v>79</v>
      </c>
      <c r="E93" s="120" t="s">
        <v>77</v>
      </c>
      <c r="F93" s="144">
        <v>142680</v>
      </c>
      <c r="G93" s="102">
        <v>71340</v>
      </c>
      <c r="H93" s="144"/>
      <c r="I93" s="181">
        <f t="shared" si="9"/>
        <v>71340</v>
      </c>
      <c r="J93" s="150">
        <f>I93</f>
        <v>71340</v>
      </c>
      <c r="K93" s="145"/>
      <c r="L93" s="146"/>
      <c r="M93" s="147" t="s">
        <v>6</v>
      </c>
    </row>
    <row r="94" spans="1:13" s="3" customFormat="1" ht="10.5" customHeight="1">
      <c r="A94" s="264"/>
      <c r="B94" s="264"/>
      <c r="C94" s="264"/>
      <c r="D94" s="265"/>
      <c r="E94" s="266"/>
      <c r="F94" s="260"/>
      <c r="G94" s="260"/>
      <c r="H94" s="260"/>
      <c r="I94" s="260"/>
      <c r="J94" s="260"/>
      <c r="K94" s="267"/>
      <c r="L94" s="268"/>
      <c r="M94" s="269"/>
    </row>
    <row r="95" spans="1:13" s="3" customFormat="1" ht="13.5" customHeight="1">
      <c r="A95" s="270"/>
      <c r="B95" s="270"/>
      <c r="C95" s="270"/>
      <c r="D95" s="271"/>
      <c r="E95" s="272"/>
      <c r="F95" s="263"/>
      <c r="G95" s="263"/>
      <c r="H95" s="263"/>
      <c r="I95" s="263"/>
      <c r="J95" s="263"/>
      <c r="K95" s="273"/>
      <c r="L95" s="274"/>
      <c r="M95" s="275"/>
    </row>
    <row r="96" spans="1:13" s="3" customFormat="1" ht="15" customHeight="1">
      <c r="A96" s="21"/>
      <c r="B96" s="22"/>
      <c r="C96" s="21"/>
      <c r="D96" s="137" t="s">
        <v>114</v>
      </c>
      <c r="E96" s="138"/>
      <c r="F96" s="139">
        <f>F97+F98</f>
        <v>3001566</v>
      </c>
      <c r="G96" s="139">
        <f>G97+G98</f>
        <v>3472566</v>
      </c>
      <c r="H96" s="139">
        <f>H97+H98</f>
        <v>-471000</v>
      </c>
      <c r="I96" s="139">
        <f>I97+I98</f>
        <v>3001566</v>
      </c>
      <c r="J96" s="139">
        <f>J97+J98</f>
        <v>3001566</v>
      </c>
      <c r="K96" s="139"/>
      <c r="L96" s="139"/>
      <c r="M96" s="141"/>
    </row>
    <row r="97" spans="1:13" s="3" customFormat="1" ht="14.25" customHeight="1">
      <c r="A97" s="185">
        <v>68</v>
      </c>
      <c r="B97" s="143">
        <v>60016</v>
      </c>
      <c r="C97" s="149">
        <v>6060</v>
      </c>
      <c r="D97" s="148" t="s">
        <v>139</v>
      </c>
      <c r="E97" s="120">
        <v>2018</v>
      </c>
      <c r="F97" s="144">
        <f>I97</f>
        <v>3001566</v>
      </c>
      <c r="G97" s="144">
        <v>3161566</v>
      </c>
      <c r="H97" s="144">
        <v>-160000</v>
      </c>
      <c r="I97" s="160">
        <f>G97+H97</f>
        <v>3001566</v>
      </c>
      <c r="J97" s="150">
        <f>I97</f>
        <v>3001566</v>
      </c>
      <c r="K97" s="145"/>
      <c r="L97" s="146"/>
      <c r="M97" s="147" t="s">
        <v>115</v>
      </c>
    </row>
    <row r="98" spans="1:13" s="3" customFormat="1" ht="25.5" customHeight="1">
      <c r="A98" s="185">
        <v>69</v>
      </c>
      <c r="B98" s="184">
        <v>60016</v>
      </c>
      <c r="C98" s="185">
        <v>6060</v>
      </c>
      <c r="D98" s="188" t="s">
        <v>221</v>
      </c>
      <c r="E98" s="120">
        <v>2018</v>
      </c>
      <c r="F98" s="182">
        <f>J98</f>
        <v>0</v>
      </c>
      <c r="G98" s="182">
        <v>311000</v>
      </c>
      <c r="H98" s="182">
        <v>-311000</v>
      </c>
      <c r="I98" s="181">
        <f>G98+H98</f>
        <v>0</v>
      </c>
      <c r="J98" s="179">
        <f>I98</f>
        <v>0</v>
      </c>
      <c r="K98" s="173"/>
      <c r="L98" s="174"/>
      <c r="M98" s="175" t="s">
        <v>115</v>
      </c>
    </row>
    <row r="99" spans="1:13" s="3" customFormat="1" ht="15" customHeight="1">
      <c r="A99" s="21"/>
      <c r="B99" s="22"/>
      <c r="C99" s="21"/>
      <c r="D99" s="137" t="s">
        <v>103</v>
      </c>
      <c r="E99" s="138"/>
      <c r="F99" s="139">
        <f>F100+F101</f>
        <v>9000</v>
      </c>
      <c r="G99" s="139">
        <f>G100</f>
        <v>0</v>
      </c>
      <c r="H99" s="139">
        <f>H100</f>
        <v>0</v>
      </c>
      <c r="I99" s="161">
        <f>I100</f>
        <v>0</v>
      </c>
      <c r="J99" s="139">
        <f>J100</f>
        <v>0</v>
      </c>
      <c r="K99" s="139">
        <f>SUM(K100:K100)</f>
        <v>0</v>
      </c>
      <c r="L99" s="139">
        <f>SUM(L100:L100)</f>
        <v>0</v>
      </c>
      <c r="M99" s="139"/>
    </row>
    <row r="100" spans="1:13" s="3" customFormat="1" ht="13.5" customHeight="1">
      <c r="A100" s="308">
        <v>70</v>
      </c>
      <c r="B100" s="143">
        <v>60095</v>
      </c>
      <c r="C100" s="149">
        <v>6057</v>
      </c>
      <c r="D100" s="310" t="s">
        <v>100</v>
      </c>
      <c r="E100" s="298" t="s">
        <v>101</v>
      </c>
      <c r="F100" s="144">
        <v>7200</v>
      </c>
      <c r="G100" s="144"/>
      <c r="H100" s="144"/>
      <c r="I100" s="160">
        <f>G100+H100</f>
        <v>0</v>
      </c>
      <c r="J100" s="150">
        <f>I100</f>
        <v>0</v>
      </c>
      <c r="K100" s="145"/>
      <c r="L100" s="146"/>
      <c r="M100" s="313" t="s">
        <v>93</v>
      </c>
    </row>
    <row r="101" spans="1:13" s="3" customFormat="1" ht="12.75" customHeight="1">
      <c r="A101" s="350"/>
      <c r="B101" s="184">
        <v>60095</v>
      </c>
      <c r="C101" s="184">
        <v>6059</v>
      </c>
      <c r="D101" s="340"/>
      <c r="E101" s="344"/>
      <c r="F101" s="182">
        <v>1800</v>
      </c>
      <c r="G101" s="182"/>
      <c r="H101" s="182"/>
      <c r="I101" s="181">
        <f>G101+H101</f>
        <v>0</v>
      </c>
      <c r="J101" s="179">
        <f>I101</f>
        <v>0</v>
      </c>
      <c r="K101" s="173"/>
      <c r="L101" s="174"/>
      <c r="M101" s="314"/>
    </row>
    <row r="102" spans="1:13" s="3" customFormat="1" ht="12.75" customHeight="1">
      <c r="A102" s="19"/>
      <c r="B102" s="20" t="s">
        <v>1</v>
      </c>
      <c r="C102" s="89"/>
      <c r="D102" s="29" t="s">
        <v>94</v>
      </c>
      <c r="E102" s="20"/>
      <c r="F102" s="170">
        <f>F103</f>
        <v>2500</v>
      </c>
      <c r="G102" s="170">
        <f>G103</f>
        <v>2500</v>
      </c>
      <c r="H102" s="170">
        <f>H103</f>
        <v>0</v>
      </c>
      <c r="I102" s="170">
        <f>I103</f>
        <v>2500</v>
      </c>
      <c r="J102" s="170">
        <f>J103</f>
        <v>2500</v>
      </c>
      <c r="K102" s="170"/>
      <c r="L102" s="98"/>
      <c r="M102" s="56"/>
    </row>
    <row r="103" spans="1:13" s="3" customFormat="1" ht="16.5" customHeight="1">
      <c r="A103" s="69"/>
      <c r="B103" s="46"/>
      <c r="C103" s="48"/>
      <c r="D103" s="109" t="s">
        <v>95</v>
      </c>
      <c r="E103" s="135"/>
      <c r="F103" s="136">
        <f>SUM(F104:F105)</f>
        <v>2500</v>
      </c>
      <c r="G103" s="162">
        <f>SUM(G104:G105)</f>
        <v>2500</v>
      </c>
      <c r="H103" s="162">
        <f>SUM(H104:H105)</f>
        <v>0</v>
      </c>
      <c r="I103" s="162">
        <f>SUM(I104:I105)</f>
        <v>2500</v>
      </c>
      <c r="J103" s="162">
        <f>SUM(J104:J105)</f>
        <v>2500</v>
      </c>
      <c r="K103" s="47"/>
      <c r="L103" s="47"/>
      <c r="M103" s="59"/>
    </row>
    <row r="104" spans="1:13" s="3" customFormat="1" ht="13.5" customHeight="1">
      <c r="A104" s="308">
        <v>71</v>
      </c>
      <c r="B104" s="143">
        <v>63095</v>
      </c>
      <c r="C104" s="149">
        <v>6057</v>
      </c>
      <c r="D104" s="310" t="s">
        <v>100</v>
      </c>
      <c r="E104" s="298" t="s">
        <v>72</v>
      </c>
      <c r="F104" s="144">
        <v>2000</v>
      </c>
      <c r="G104" s="181">
        <v>2000</v>
      </c>
      <c r="H104" s="144"/>
      <c r="I104" s="160">
        <f>G104+H104</f>
        <v>2000</v>
      </c>
      <c r="J104" s="150">
        <f>I104</f>
        <v>2000</v>
      </c>
      <c r="K104" s="145"/>
      <c r="L104" s="146"/>
      <c r="M104" s="313" t="s">
        <v>93</v>
      </c>
    </row>
    <row r="105" spans="1:13" s="3" customFormat="1" ht="18.75" customHeight="1">
      <c r="A105" s="350"/>
      <c r="B105" s="143">
        <v>63095</v>
      </c>
      <c r="C105" s="149">
        <v>6059</v>
      </c>
      <c r="D105" s="340"/>
      <c r="E105" s="344"/>
      <c r="F105" s="144">
        <v>500</v>
      </c>
      <c r="G105" s="181">
        <v>500</v>
      </c>
      <c r="H105" s="144"/>
      <c r="I105" s="181">
        <f>G105+H105</f>
        <v>500</v>
      </c>
      <c r="J105" s="150">
        <f>I105</f>
        <v>500</v>
      </c>
      <c r="K105" s="145"/>
      <c r="L105" s="146"/>
      <c r="M105" s="314"/>
    </row>
    <row r="106" spans="1:13" s="3" customFormat="1" ht="11.25" customHeight="1">
      <c r="A106" s="366"/>
      <c r="B106" s="328" t="s">
        <v>1</v>
      </c>
      <c r="C106" s="327"/>
      <c r="D106" s="325" t="s">
        <v>36</v>
      </c>
      <c r="E106" s="330"/>
      <c r="F106" s="329">
        <f>F108</f>
        <v>3483095</v>
      </c>
      <c r="G106" s="329">
        <f>G108</f>
        <v>3349824</v>
      </c>
      <c r="H106" s="329">
        <f>H108</f>
        <v>0</v>
      </c>
      <c r="I106" s="329">
        <f>I108</f>
        <v>3349824</v>
      </c>
      <c r="J106" s="329">
        <f>J108</f>
        <v>2900000</v>
      </c>
      <c r="K106" s="191"/>
      <c r="L106" s="329"/>
      <c r="M106" s="332"/>
    </row>
    <row r="107" spans="1:13" s="3" customFormat="1" ht="11.25" customHeight="1">
      <c r="A107" s="290"/>
      <c r="B107" s="290"/>
      <c r="C107" s="290"/>
      <c r="D107" s="326"/>
      <c r="E107" s="326"/>
      <c r="F107" s="326"/>
      <c r="G107" s="288"/>
      <c r="H107" s="288"/>
      <c r="I107" s="326"/>
      <c r="J107" s="326"/>
      <c r="K107" s="192">
        <f>K110</f>
        <v>449824</v>
      </c>
      <c r="L107" s="326"/>
      <c r="M107" s="326"/>
    </row>
    <row r="108" spans="1:13" s="3" customFormat="1" ht="12" customHeight="1">
      <c r="A108" s="69"/>
      <c r="B108" s="46"/>
      <c r="C108" s="48"/>
      <c r="D108" s="109" t="s">
        <v>73</v>
      </c>
      <c r="E108" s="135"/>
      <c r="F108" s="136">
        <f>SUM(F109:F109)</f>
        <v>3483095</v>
      </c>
      <c r="G108" s="136">
        <f>SUM(G109:G109)</f>
        <v>3349824</v>
      </c>
      <c r="H108" s="136">
        <f>SUM(H109:H109)</f>
        <v>0</v>
      </c>
      <c r="I108" s="162">
        <f>SUM(I109:I109)</f>
        <v>3349824</v>
      </c>
      <c r="J108" s="136">
        <f>SUM(J109:J109)</f>
        <v>2900000</v>
      </c>
      <c r="K108" s="47"/>
      <c r="L108" s="47"/>
      <c r="M108" s="59"/>
    </row>
    <row r="109" spans="1:13" s="3" customFormat="1" ht="9.75" customHeight="1">
      <c r="A109" s="308">
        <v>72</v>
      </c>
      <c r="B109" s="363">
        <v>70005</v>
      </c>
      <c r="C109" s="363">
        <v>6050</v>
      </c>
      <c r="D109" s="310" t="s">
        <v>69</v>
      </c>
      <c r="E109" s="298" t="s">
        <v>51</v>
      </c>
      <c r="F109" s="296">
        <v>3483095</v>
      </c>
      <c r="G109" s="296">
        <v>3349824</v>
      </c>
      <c r="H109" s="296"/>
      <c r="I109" s="294">
        <f>J109+K110</f>
        <v>3349824</v>
      </c>
      <c r="J109" s="296">
        <v>2900000</v>
      </c>
      <c r="K109" s="193"/>
      <c r="L109" s="323"/>
      <c r="M109" s="342" t="s">
        <v>17</v>
      </c>
    </row>
    <row r="110" spans="1:13" s="3" customFormat="1" ht="12.75" customHeight="1">
      <c r="A110" s="290"/>
      <c r="B110" s="290"/>
      <c r="C110" s="290"/>
      <c r="D110" s="290"/>
      <c r="E110" s="290"/>
      <c r="F110" s="290"/>
      <c r="G110" s="288"/>
      <c r="H110" s="288"/>
      <c r="I110" s="290"/>
      <c r="J110" s="290"/>
      <c r="K110" s="194">
        <v>449824</v>
      </c>
      <c r="L110" s="290"/>
      <c r="M110" s="290"/>
    </row>
    <row r="111" spans="1:13" s="3" customFormat="1" ht="15.75" customHeight="1">
      <c r="A111" s="19"/>
      <c r="B111" s="20" t="s">
        <v>1</v>
      </c>
      <c r="C111" s="89"/>
      <c r="D111" s="29" t="s">
        <v>38</v>
      </c>
      <c r="E111" s="20"/>
      <c r="F111" s="98">
        <f>F112+F113</f>
        <v>297878</v>
      </c>
      <c r="G111" s="98">
        <f>G112+G113</f>
        <v>297878</v>
      </c>
      <c r="H111" s="98">
        <f>H112+H113</f>
        <v>-67650</v>
      </c>
      <c r="I111" s="98">
        <f>I112+I113</f>
        <v>230228</v>
      </c>
      <c r="J111" s="98">
        <f>J112+J113</f>
        <v>230228</v>
      </c>
      <c r="K111" s="98"/>
      <c r="L111" s="98"/>
      <c r="M111" s="56"/>
    </row>
    <row r="112" spans="1:13" s="3" customFormat="1" ht="12" customHeight="1">
      <c r="A112" s="69"/>
      <c r="B112" s="46"/>
      <c r="C112" s="48"/>
      <c r="D112" s="49" t="s">
        <v>65</v>
      </c>
      <c r="E112" s="50"/>
      <c r="F112" s="103">
        <f>F114+F116+F118</f>
        <v>230228</v>
      </c>
      <c r="G112" s="103">
        <f>G114+G116+G118</f>
        <v>230228</v>
      </c>
      <c r="H112" s="103">
        <f>H114+H116+H118</f>
        <v>0</v>
      </c>
      <c r="I112" s="103">
        <f>I114+I116+I118</f>
        <v>230228</v>
      </c>
      <c r="J112" s="103">
        <f>J114+J116+J118</f>
        <v>230228</v>
      </c>
      <c r="K112" s="47"/>
      <c r="L112" s="47"/>
      <c r="M112" s="59"/>
    </row>
    <row r="113" spans="1:13" s="3" customFormat="1" ht="15" customHeight="1">
      <c r="A113" s="69"/>
      <c r="B113" s="46"/>
      <c r="C113" s="48"/>
      <c r="D113" s="49" t="s">
        <v>108</v>
      </c>
      <c r="E113" s="50"/>
      <c r="F113" s="103">
        <f>F120</f>
        <v>67650</v>
      </c>
      <c r="G113" s="103">
        <f>G120</f>
        <v>67650</v>
      </c>
      <c r="H113" s="103">
        <f>H120</f>
        <v>-67650</v>
      </c>
      <c r="I113" s="103">
        <f>I120</f>
        <v>0</v>
      </c>
      <c r="J113" s="103">
        <f>J120</f>
        <v>0</v>
      </c>
      <c r="K113" s="47"/>
      <c r="L113" s="47"/>
      <c r="M113" s="59"/>
    </row>
    <row r="114" spans="1:13" s="3" customFormat="1" ht="15.75" customHeight="1">
      <c r="A114" s="187"/>
      <c r="B114" s="99"/>
      <c r="C114" s="187"/>
      <c r="D114" s="109" t="s">
        <v>128</v>
      </c>
      <c r="E114" s="110"/>
      <c r="F114" s="86">
        <f>SUM(F115:F115)</f>
        <v>15000</v>
      </c>
      <c r="G114" s="86">
        <f>SUM(G115:G115)</f>
        <v>15000</v>
      </c>
      <c r="H114" s="86">
        <f>SUM(H115:H115)</f>
        <v>0</v>
      </c>
      <c r="I114" s="162">
        <f>SUM(I115:I115)</f>
        <v>15000</v>
      </c>
      <c r="J114" s="86">
        <f>SUM(J115:J115)</f>
        <v>15000</v>
      </c>
      <c r="K114" s="86"/>
      <c r="L114" s="86"/>
      <c r="M114" s="111"/>
    </row>
    <row r="115" spans="1:13" s="3" customFormat="1" ht="15" customHeight="1">
      <c r="A115" s="187">
        <v>73</v>
      </c>
      <c r="B115" s="99">
        <v>75022</v>
      </c>
      <c r="C115" s="187">
        <v>6060</v>
      </c>
      <c r="D115" s="125" t="s">
        <v>131</v>
      </c>
      <c r="E115" s="120">
        <v>2018</v>
      </c>
      <c r="F115" s="123">
        <f>J115</f>
        <v>15000</v>
      </c>
      <c r="G115" s="73">
        <v>15000</v>
      </c>
      <c r="H115" s="123"/>
      <c r="I115" s="181">
        <f>G115+H115</f>
        <v>15000</v>
      </c>
      <c r="J115" s="102">
        <f>I115</f>
        <v>15000</v>
      </c>
      <c r="K115" s="102"/>
      <c r="L115" s="182"/>
      <c r="M115" s="105" t="s">
        <v>39</v>
      </c>
    </row>
    <row r="116" spans="1:13" s="3" customFormat="1" ht="15" customHeight="1">
      <c r="A116" s="121"/>
      <c r="B116" s="99"/>
      <c r="C116" s="121"/>
      <c r="D116" s="109" t="s">
        <v>133</v>
      </c>
      <c r="E116" s="110"/>
      <c r="F116" s="86">
        <f>F117</f>
        <v>100000</v>
      </c>
      <c r="G116" s="86">
        <f>G117</f>
        <v>100000</v>
      </c>
      <c r="H116" s="86">
        <f>H117</f>
        <v>0</v>
      </c>
      <c r="I116" s="86">
        <f>I117</f>
        <v>100000</v>
      </c>
      <c r="J116" s="86">
        <f>J117</f>
        <v>100000</v>
      </c>
      <c r="K116" s="86">
        <f>SUM(K117:K117)</f>
        <v>0</v>
      </c>
      <c r="L116" s="86">
        <f>SUM(L117:L117)</f>
        <v>0</v>
      </c>
      <c r="M116" s="111"/>
    </row>
    <row r="117" spans="1:13" s="3" customFormat="1" ht="39.75" customHeight="1">
      <c r="A117" s="121">
        <v>74</v>
      </c>
      <c r="B117" s="99">
        <v>75023</v>
      </c>
      <c r="C117" s="121">
        <v>6050</v>
      </c>
      <c r="D117" s="125" t="s">
        <v>132</v>
      </c>
      <c r="E117" s="120">
        <v>2018</v>
      </c>
      <c r="F117" s="123">
        <v>100000</v>
      </c>
      <c r="G117" s="73">
        <v>100000</v>
      </c>
      <c r="H117" s="123"/>
      <c r="I117" s="160">
        <v>100000</v>
      </c>
      <c r="J117" s="102">
        <f>I117</f>
        <v>100000</v>
      </c>
      <c r="K117" s="102"/>
      <c r="L117" s="119"/>
      <c r="M117" s="105" t="s">
        <v>39</v>
      </c>
    </row>
    <row r="118" spans="1:13" s="3" customFormat="1" ht="14.25" customHeight="1">
      <c r="A118" s="121"/>
      <c r="B118" s="99"/>
      <c r="C118" s="121"/>
      <c r="D118" s="109" t="s">
        <v>129</v>
      </c>
      <c r="E118" s="120"/>
      <c r="F118" s="86">
        <f>F119</f>
        <v>115228</v>
      </c>
      <c r="G118" s="86">
        <f>G119</f>
        <v>115228</v>
      </c>
      <c r="H118" s="86">
        <f>H119</f>
        <v>0</v>
      </c>
      <c r="I118" s="86">
        <f>I119</f>
        <v>115228</v>
      </c>
      <c r="J118" s="86">
        <f>J119</f>
        <v>115228</v>
      </c>
      <c r="K118" s="102"/>
      <c r="L118" s="144"/>
      <c r="M118" s="105"/>
    </row>
    <row r="119" spans="1:13" ht="15" customHeight="1">
      <c r="A119" s="121">
        <v>75</v>
      </c>
      <c r="B119" s="99">
        <v>75023</v>
      </c>
      <c r="C119" s="121">
        <v>6060</v>
      </c>
      <c r="D119" s="125" t="s">
        <v>123</v>
      </c>
      <c r="E119" s="120">
        <v>2018</v>
      </c>
      <c r="F119" s="123">
        <f>J119</f>
        <v>115228</v>
      </c>
      <c r="G119" s="73">
        <v>115228</v>
      </c>
      <c r="H119" s="123"/>
      <c r="I119" s="102">
        <f>G119+H119</f>
        <v>115228</v>
      </c>
      <c r="J119" s="102">
        <f>I119</f>
        <v>115228</v>
      </c>
      <c r="K119" s="102"/>
      <c r="L119" s="144"/>
      <c r="M119" s="105" t="s">
        <v>39</v>
      </c>
    </row>
    <row r="120" spans="1:13" ht="12.75">
      <c r="A120" s="187"/>
      <c r="B120" s="99"/>
      <c r="C120" s="187"/>
      <c r="D120" s="109" t="s">
        <v>130</v>
      </c>
      <c r="E120" s="110"/>
      <c r="F120" s="86">
        <f>F121</f>
        <v>67650</v>
      </c>
      <c r="G120" s="86">
        <f>G121</f>
        <v>67650</v>
      </c>
      <c r="H120" s="86">
        <f>H121</f>
        <v>-67650</v>
      </c>
      <c r="I120" s="162">
        <f>I121</f>
        <v>0</v>
      </c>
      <c r="J120" s="86">
        <f>J121</f>
        <v>0</v>
      </c>
      <c r="K120" s="86">
        <f>SUM(K121:K121)</f>
        <v>0</v>
      </c>
      <c r="L120" s="86">
        <f>SUM(L121:L121)</f>
        <v>0</v>
      </c>
      <c r="M120" s="111"/>
    </row>
    <row r="121" spans="1:13" ht="21.75" customHeight="1">
      <c r="A121" s="187">
        <v>76</v>
      </c>
      <c r="B121" s="99">
        <v>75075</v>
      </c>
      <c r="C121" s="187">
        <v>6050</v>
      </c>
      <c r="D121" s="125" t="s">
        <v>74</v>
      </c>
      <c r="E121" s="120" t="s">
        <v>77</v>
      </c>
      <c r="F121" s="123">
        <v>67650</v>
      </c>
      <c r="G121" s="73">
        <v>67650</v>
      </c>
      <c r="H121" s="123">
        <v>-67650</v>
      </c>
      <c r="I121" s="102">
        <f>G121+H121</f>
        <v>0</v>
      </c>
      <c r="J121" s="102">
        <f>I121</f>
        <v>0</v>
      </c>
      <c r="K121" s="102"/>
      <c r="L121" s="182"/>
      <c r="M121" s="105" t="s">
        <v>75</v>
      </c>
    </row>
    <row r="122" spans="1:13" ht="12.75" customHeight="1">
      <c r="A122" s="276"/>
      <c r="B122" s="284"/>
      <c r="C122" s="276"/>
      <c r="D122" s="279"/>
      <c r="E122" s="258"/>
      <c r="F122" s="277"/>
      <c r="G122" s="260"/>
      <c r="H122" s="277"/>
      <c r="I122" s="260"/>
      <c r="J122" s="260"/>
      <c r="K122" s="260"/>
      <c r="L122" s="259"/>
      <c r="M122" s="278"/>
    </row>
    <row r="123" spans="1:13" ht="16.5" customHeight="1">
      <c r="A123" s="280"/>
      <c r="B123" s="285"/>
      <c r="C123" s="280"/>
      <c r="D123" s="281"/>
      <c r="E123" s="261"/>
      <c r="F123" s="282"/>
      <c r="G123" s="263"/>
      <c r="H123" s="282"/>
      <c r="I123" s="263"/>
      <c r="J123" s="263"/>
      <c r="K123" s="263"/>
      <c r="L123" s="262"/>
      <c r="M123" s="283"/>
    </row>
    <row r="124" spans="1:13" ht="6.75" customHeight="1">
      <c r="A124" s="280"/>
      <c r="B124" s="285"/>
      <c r="C124" s="280"/>
      <c r="D124" s="281"/>
      <c r="E124" s="261"/>
      <c r="F124" s="282"/>
      <c r="G124" s="263"/>
      <c r="H124" s="282"/>
      <c r="I124" s="263"/>
      <c r="J124" s="263"/>
      <c r="K124" s="263"/>
      <c r="L124" s="262"/>
      <c r="M124" s="283"/>
    </row>
    <row r="125" spans="1:13" ht="4.5" customHeight="1">
      <c r="A125" s="280"/>
      <c r="B125" s="285"/>
      <c r="C125" s="280"/>
      <c r="D125" s="281"/>
      <c r="E125" s="261"/>
      <c r="F125" s="282"/>
      <c r="G125" s="263"/>
      <c r="H125" s="282"/>
      <c r="I125" s="263"/>
      <c r="J125" s="263"/>
      <c r="K125" s="263"/>
      <c r="L125" s="262"/>
      <c r="M125" s="283"/>
    </row>
    <row r="126" spans="1:13" ht="9" customHeight="1">
      <c r="A126" s="231"/>
      <c r="B126" s="252"/>
      <c r="C126" s="251"/>
      <c r="D126" s="291" t="s">
        <v>224</v>
      </c>
      <c r="E126" s="230"/>
      <c r="F126" s="289">
        <f>F128+F137</f>
        <v>108560</v>
      </c>
      <c r="G126" s="289">
        <f>G128+G137</f>
        <v>155400</v>
      </c>
      <c r="H126" s="289">
        <f>H128+H137</f>
        <v>-46840</v>
      </c>
      <c r="I126" s="289">
        <f>I128+I137</f>
        <v>108560</v>
      </c>
      <c r="J126" s="289">
        <f>J128+J137</f>
        <v>48364</v>
      </c>
      <c r="K126" s="98">
        <f>K130</f>
        <v>0</v>
      </c>
      <c r="L126" s="256">
        <f>L130</f>
        <v>0</v>
      </c>
      <c r="M126" s="256"/>
    </row>
    <row r="127" spans="1:13" ht="13.5" customHeight="1">
      <c r="A127" s="202"/>
      <c r="B127" s="203"/>
      <c r="C127" s="232"/>
      <c r="D127" s="290"/>
      <c r="E127" s="239"/>
      <c r="F127" s="290"/>
      <c r="G127" s="290"/>
      <c r="H127" s="290"/>
      <c r="I127" s="290"/>
      <c r="J127" s="290"/>
      <c r="K127" s="98">
        <f>K129</f>
        <v>60196</v>
      </c>
      <c r="L127" s="206"/>
      <c r="M127" s="206"/>
    </row>
    <row r="128" spans="1:13" ht="11.25" customHeight="1">
      <c r="A128" s="233"/>
      <c r="B128" s="234"/>
      <c r="C128" s="235"/>
      <c r="D128" s="292" t="s">
        <v>201</v>
      </c>
      <c r="E128" s="107"/>
      <c r="F128" s="287">
        <f>SUM(F130:F135)</f>
        <v>95560</v>
      </c>
      <c r="G128" s="287">
        <f>SUM(G130:G135)</f>
        <v>142400</v>
      </c>
      <c r="H128" s="287">
        <f>SUM(H130:H135)</f>
        <v>-46840</v>
      </c>
      <c r="I128" s="287">
        <f>SUM(I130:I136)</f>
        <v>95560</v>
      </c>
      <c r="J128" s="287">
        <f>J131+J133+J135+J130</f>
        <v>35364</v>
      </c>
      <c r="K128" s="101">
        <f>K130</f>
        <v>0</v>
      </c>
      <c r="L128" s="287">
        <f>L130</f>
        <v>0</v>
      </c>
      <c r="M128" s="287"/>
    </row>
    <row r="129" spans="1:13" ht="12.75" customHeight="1">
      <c r="A129" s="236"/>
      <c r="B129" s="237"/>
      <c r="C129" s="238"/>
      <c r="D129" s="293"/>
      <c r="E129" s="240"/>
      <c r="F129" s="290"/>
      <c r="G129" s="290"/>
      <c r="H129" s="290"/>
      <c r="I129" s="290"/>
      <c r="J129" s="288"/>
      <c r="K129" s="229">
        <f>K132+K134+K136</f>
        <v>60196</v>
      </c>
      <c r="L129" s="288"/>
      <c r="M129" s="288"/>
    </row>
    <row r="130" spans="1:13" ht="19.5" customHeight="1">
      <c r="A130" s="187">
        <v>77</v>
      </c>
      <c r="B130" s="96">
        <v>75412</v>
      </c>
      <c r="C130" s="187">
        <v>6050</v>
      </c>
      <c r="D130" s="55" t="s">
        <v>205</v>
      </c>
      <c r="E130" s="120">
        <v>2018</v>
      </c>
      <c r="F130" s="123">
        <f>J130</f>
        <v>14760</v>
      </c>
      <c r="G130" s="123">
        <v>18000</v>
      </c>
      <c r="H130" s="123">
        <v>-3240</v>
      </c>
      <c r="I130" s="181">
        <f>G130+H130</f>
        <v>14760</v>
      </c>
      <c r="J130" s="182">
        <f>I130</f>
        <v>14760</v>
      </c>
      <c r="K130" s="182"/>
      <c r="L130" s="17"/>
      <c r="M130" s="105" t="s">
        <v>17</v>
      </c>
    </row>
    <row r="131" spans="1:13" ht="15" customHeight="1">
      <c r="A131" s="307">
        <v>78</v>
      </c>
      <c r="B131" s="307">
        <v>75412</v>
      </c>
      <c r="C131" s="299">
        <v>6060</v>
      </c>
      <c r="D131" s="303" t="s">
        <v>204</v>
      </c>
      <c r="E131" s="298">
        <v>2018</v>
      </c>
      <c r="F131" s="297">
        <f>I131</f>
        <v>17400</v>
      </c>
      <c r="G131" s="297">
        <v>17400</v>
      </c>
      <c r="H131" s="297"/>
      <c r="I131" s="294">
        <f>G131+H131</f>
        <v>17400</v>
      </c>
      <c r="J131" s="296">
        <v>174</v>
      </c>
      <c r="K131" s="182"/>
      <c r="L131" s="228"/>
      <c r="M131" s="295" t="s">
        <v>203</v>
      </c>
    </row>
    <row r="132" spans="1:13" ht="18" customHeight="1">
      <c r="A132" s="290"/>
      <c r="B132" s="290"/>
      <c r="C132" s="300"/>
      <c r="D132" s="304"/>
      <c r="E132" s="290"/>
      <c r="F132" s="290"/>
      <c r="G132" s="290"/>
      <c r="H132" s="290"/>
      <c r="I132" s="288"/>
      <c r="J132" s="288"/>
      <c r="K132" s="182">
        <v>17226</v>
      </c>
      <c r="L132" s="17"/>
      <c r="M132" s="290"/>
    </row>
    <row r="133" spans="1:13" ht="15" customHeight="1">
      <c r="A133" s="307">
        <v>79</v>
      </c>
      <c r="B133" s="307">
        <v>75412</v>
      </c>
      <c r="C133" s="299">
        <v>6060</v>
      </c>
      <c r="D133" s="305" t="s">
        <v>206</v>
      </c>
      <c r="E133" s="298">
        <v>2018</v>
      </c>
      <c r="F133" s="297">
        <f>I133</f>
        <v>23000</v>
      </c>
      <c r="G133" s="297">
        <v>23000</v>
      </c>
      <c r="H133" s="297"/>
      <c r="I133" s="294">
        <f>G133+H133</f>
        <v>23000</v>
      </c>
      <c r="J133" s="296">
        <v>230</v>
      </c>
      <c r="K133" s="182"/>
      <c r="L133" s="228"/>
      <c r="M133" s="295" t="s">
        <v>203</v>
      </c>
    </row>
    <row r="134" spans="1:13" ht="18.75" customHeight="1">
      <c r="A134" s="290"/>
      <c r="B134" s="290"/>
      <c r="C134" s="300"/>
      <c r="D134" s="304"/>
      <c r="E134" s="290"/>
      <c r="F134" s="290"/>
      <c r="G134" s="290"/>
      <c r="H134" s="290"/>
      <c r="I134" s="288"/>
      <c r="J134" s="288"/>
      <c r="K134" s="182">
        <v>22770</v>
      </c>
      <c r="L134" s="17"/>
      <c r="M134" s="290"/>
    </row>
    <row r="135" spans="1:13" ht="20.25" customHeight="1">
      <c r="A135" s="307">
        <v>80</v>
      </c>
      <c r="B135" s="307">
        <v>75412</v>
      </c>
      <c r="C135" s="301">
        <v>6060</v>
      </c>
      <c r="D135" s="305" t="s">
        <v>207</v>
      </c>
      <c r="E135" s="298">
        <v>2018</v>
      </c>
      <c r="F135" s="297">
        <f>I135</f>
        <v>40400</v>
      </c>
      <c r="G135" s="297">
        <v>84000</v>
      </c>
      <c r="H135" s="297">
        <v>-43600</v>
      </c>
      <c r="I135" s="294">
        <f>G135+H135</f>
        <v>40400</v>
      </c>
      <c r="J135" s="296">
        <v>20200</v>
      </c>
      <c r="K135" s="182"/>
      <c r="L135" s="228"/>
      <c r="M135" s="295" t="s">
        <v>203</v>
      </c>
    </row>
    <row r="136" spans="1:13" ht="24.75" customHeight="1">
      <c r="A136" s="290"/>
      <c r="B136" s="290"/>
      <c r="C136" s="302"/>
      <c r="D136" s="306"/>
      <c r="E136" s="290"/>
      <c r="F136" s="290"/>
      <c r="G136" s="290"/>
      <c r="H136" s="290"/>
      <c r="I136" s="288"/>
      <c r="J136" s="288"/>
      <c r="K136" s="182">
        <v>20200</v>
      </c>
      <c r="L136" s="17"/>
      <c r="M136" s="290"/>
    </row>
    <row r="137" spans="1:13" ht="15" customHeight="1">
      <c r="A137" s="33"/>
      <c r="B137" s="34"/>
      <c r="C137" s="35"/>
      <c r="D137" s="36" t="s">
        <v>211</v>
      </c>
      <c r="E137" s="107"/>
      <c r="F137" s="101">
        <f>F138</f>
        <v>13000</v>
      </c>
      <c r="G137" s="101">
        <f>G138</f>
        <v>13000</v>
      </c>
      <c r="H137" s="101">
        <f>H138</f>
        <v>0</v>
      </c>
      <c r="I137" s="101">
        <f>I138</f>
        <v>13000</v>
      </c>
      <c r="J137" s="101">
        <f>J138</f>
        <v>13000</v>
      </c>
      <c r="K137" s="37"/>
      <c r="L137" s="38"/>
      <c r="M137" s="61"/>
    </row>
    <row r="138" spans="1:13" ht="13.5" customHeight="1">
      <c r="A138" s="187">
        <v>81</v>
      </c>
      <c r="B138" s="96">
        <v>75495</v>
      </c>
      <c r="C138" s="187">
        <v>6060</v>
      </c>
      <c r="D138" s="55" t="s">
        <v>213</v>
      </c>
      <c r="E138" s="120">
        <v>2018</v>
      </c>
      <c r="F138" s="123">
        <f>I138</f>
        <v>13000</v>
      </c>
      <c r="G138" s="181">
        <v>13000</v>
      </c>
      <c r="H138" s="123"/>
      <c r="I138" s="181">
        <f>G138+H138</f>
        <v>13000</v>
      </c>
      <c r="J138" s="182">
        <f>I138</f>
        <v>13000</v>
      </c>
      <c r="K138" s="16"/>
      <c r="L138" s="17"/>
      <c r="M138" s="105" t="s">
        <v>212</v>
      </c>
    </row>
    <row r="139" spans="1:13" ht="15" customHeight="1">
      <c r="A139" s="19"/>
      <c r="B139" s="20" t="s">
        <v>1</v>
      </c>
      <c r="C139" s="89"/>
      <c r="D139" s="29" t="s">
        <v>48</v>
      </c>
      <c r="E139" s="208"/>
      <c r="F139" s="98">
        <f>F140+F141</f>
        <v>72163053</v>
      </c>
      <c r="G139" s="98">
        <f>G140+G141</f>
        <v>4320804</v>
      </c>
      <c r="H139" s="98">
        <f>H140+H141</f>
        <v>0</v>
      </c>
      <c r="I139" s="159">
        <f>I140+I141</f>
        <v>4320804</v>
      </c>
      <c r="J139" s="98">
        <f>J140+J141</f>
        <v>4320804</v>
      </c>
      <c r="K139" s="98"/>
      <c r="L139" s="98"/>
      <c r="M139" s="56"/>
    </row>
    <row r="140" spans="1:13" ht="15" customHeight="1">
      <c r="A140" s="43"/>
      <c r="B140" s="44"/>
      <c r="C140" s="45"/>
      <c r="D140" s="49" t="s">
        <v>30</v>
      </c>
      <c r="E140" s="50"/>
      <c r="F140" s="103">
        <f>F145+F154</f>
        <v>403000</v>
      </c>
      <c r="G140" s="103">
        <f>G145+G154</f>
        <v>403000</v>
      </c>
      <c r="H140" s="103">
        <f>H145+H154</f>
        <v>0</v>
      </c>
      <c r="I140" s="103">
        <f>I145+I154</f>
        <v>403000</v>
      </c>
      <c r="J140" s="103">
        <f>J145+J154</f>
        <v>403000</v>
      </c>
      <c r="K140" s="52"/>
      <c r="L140" s="52"/>
      <c r="M140" s="60"/>
    </row>
    <row r="141" spans="1:13" ht="15" customHeight="1">
      <c r="A141" s="43"/>
      <c r="B141" s="44"/>
      <c r="C141" s="45"/>
      <c r="D141" s="49" t="s">
        <v>31</v>
      </c>
      <c r="E141" s="50"/>
      <c r="F141" s="103">
        <f>F152+F142</f>
        <v>71760053</v>
      </c>
      <c r="G141" s="103">
        <f>G152+G142</f>
        <v>3917804</v>
      </c>
      <c r="H141" s="103">
        <f>H152+H142</f>
        <v>0</v>
      </c>
      <c r="I141" s="103">
        <f>I152+I142</f>
        <v>3917804</v>
      </c>
      <c r="J141" s="103">
        <f>J152+J142</f>
        <v>3917804</v>
      </c>
      <c r="K141" s="52"/>
      <c r="L141" s="52"/>
      <c r="M141" s="60"/>
    </row>
    <row r="142" spans="1:13" ht="15" customHeight="1">
      <c r="A142" s="33"/>
      <c r="B142" s="34"/>
      <c r="C142" s="35"/>
      <c r="D142" s="36" t="s">
        <v>150</v>
      </c>
      <c r="E142" s="107"/>
      <c r="F142" s="101">
        <f>F143+F144</f>
        <v>60660000</v>
      </c>
      <c r="G142" s="101">
        <f>G143+G144</f>
        <v>3410000</v>
      </c>
      <c r="H142" s="101">
        <f>H143+H144</f>
        <v>0</v>
      </c>
      <c r="I142" s="101">
        <f>I143+I144</f>
        <v>3410000</v>
      </c>
      <c r="J142" s="101">
        <f>J143+J144</f>
        <v>3410000</v>
      </c>
      <c r="K142" s="37"/>
      <c r="L142" s="38"/>
      <c r="M142" s="61"/>
    </row>
    <row r="143" spans="1:13" ht="15" customHeight="1">
      <c r="A143" s="187">
        <v>82</v>
      </c>
      <c r="B143" s="96">
        <v>80101</v>
      </c>
      <c r="C143" s="187">
        <v>6050</v>
      </c>
      <c r="D143" s="55" t="s">
        <v>195</v>
      </c>
      <c r="E143" s="120" t="s">
        <v>125</v>
      </c>
      <c r="F143" s="123">
        <v>22340000</v>
      </c>
      <c r="G143" s="123">
        <v>330000</v>
      </c>
      <c r="H143" s="123"/>
      <c r="I143" s="181">
        <f>G143+H143</f>
        <v>330000</v>
      </c>
      <c r="J143" s="182">
        <f>I143</f>
        <v>330000</v>
      </c>
      <c r="K143" s="16"/>
      <c r="L143" s="17"/>
      <c r="M143" s="105" t="s">
        <v>19</v>
      </c>
    </row>
    <row r="144" spans="1:13" ht="13.5" customHeight="1">
      <c r="A144" s="187">
        <v>83</v>
      </c>
      <c r="B144" s="96">
        <v>80101</v>
      </c>
      <c r="C144" s="187">
        <v>6050</v>
      </c>
      <c r="D144" s="55" t="s">
        <v>151</v>
      </c>
      <c r="E144" s="120" t="s">
        <v>125</v>
      </c>
      <c r="F144" s="123">
        <v>38320000</v>
      </c>
      <c r="G144" s="123">
        <v>3080000</v>
      </c>
      <c r="H144" s="123"/>
      <c r="I144" s="181">
        <f>G144+H144</f>
        <v>3080000</v>
      </c>
      <c r="J144" s="182">
        <f>I144</f>
        <v>3080000</v>
      </c>
      <c r="K144" s="16"/>
      <c r="L144" s="17"/>
      <c r="M144" s="105" t="s">
        <v>19</v>
      </c>
    </row>
    <row r="145" spans="1:13" ht="17.25" customHeight="1">
      <c r="A145" s="33"/>
      <c r="B145" s="34"/>
      <c r="C145" s="35"/>
      <c r="D145" s="36" t="s">
        <v>117</v>
      </c>
      <c r="E145" s="107"/>
      <c r="F145" s="101">
        <f>SUM(F146:F151)</f>
        <v>303000</v>
      </c>
      <c r="G145" s="101">
        <f>SUM(G146:G151)</f>
        <v>303000</v>
      </c>
      <c r="H145" s="101">
        <f>SUM(H146:H151)</f>
        <v>0</v>
      </c>
      <c r="I145" s="101">
        <f>SUM(I146:I151)</f>
        <v>303000</v>
      </c>
      <c r="J145" s="101">
        <f>SUM(J146:J151)</f>
        <v>303000</v>
      </c>
      <c r="K145" s="37"/>
      <c r="L145" s="38"/>
      <c r="M145" s="61"/>
    </row>
    <row r="146" spans="1:13" ht="24.75" customHeight="1">
      <c r="A146" s="187">
        <v>84</v>
      </c>
      <c r="B146" s="96">
        <v>80101</v>
      </c>
      <c r="C146" s="187">
        <v>6060</v>
      </c>
      <c r="D146" s="55" t="s">
        <v>116</v>
      </c>
      <c r="E146" s="120">
        <v>2018</v>
      </c>
      <c r="F146" s="123">
        <f aca="true" t="shared" si="12" ref="F146:F151">I146</f>
        <v>50000</v>
      </c>
      <c r="G146" s="181">
        <v>50000</v>
      </c>
      <c r="H146" s="123"/>
      <c r="I146" s="181">
        <f aca="true" t="shared" si="13" ref="I146:I151">G146+H146</f>
        <v>50000</v>
      </c>
      <c r="J146" s="182">
        <f aca="true" t="shared" si="14" ref="J146:J151">I146</f>
        <v>50000</v>
      </c>
      <c r="K146" s="16"/>
      <c r="L146" s="17"/>
      <c r="M146" s="105" t="s">
        <v>14</v>
      </c>
    </row>
    <row r="147" spans="1:13" ht="15.75" customHeight="1">
      <c r="A147" s="187">
        <v>85</v>
      </c>
      <c r="B147" s="96">
        <v>80101</v>
      </c>
      <c r="C147" s="187">
        <v>6060</v>
      </c>
      <c r="D147" s="55" t="s">
        <v>149</v>
      </c>
      <c r="E147" s="120">
        <v>2018</v>
      </c>
      <c r="F147" s="123">
        <f t="shared" si="12"/>
        <v>30000</v>
      </c>
      <c r="G147" s="181">
        <v>30000</v>
      </c>
      <c r="H147" s="123"/>
      <c r="I147" s="181">
        <f t="shared" si="13"/>
        <v>30000</v>
      </c>
      <c r="J147" s="182">
        <f t="shared" si="14"/>
        <v>30000</v>
      </c>
      <c r="K147" s="16"/>
      <c r="L147" s="17"/>
      <c r="M147" s="105" t="s">
        <v>14</v>
      </c>
    </row>
    <row r="148" spans="1:13" ht="22.5" customHeight="1">
      <c r="A148" s="187">
        <v>86</v>
      </c>
      <c r="B148" s="96">
        <v>80101</v>
      </c>
      <c r="C148" s="187">
        <v>6060</v>
      </c>
      <c r="D148" s="55" t="s">
        <v>188</v>
      </c>
      <c r="E148" s="120">
        <v>2018</v>
      </c>
      <c r="F148" s="123">
        <f t="shared" si="12"/>
        <v>50000</v>
      </c>
      <c r="G148" s="181">
        <v>50000</v>
      </c>
      <c r="H148" s="123"/>
      <c r="I148" s="181">
        <f t="shared" si="13"/>
        <v>50000</v>
      </c>
      <c r="J148" s="182">
        <f t="shared" si="14"/>
        <v>50000</v>
      </c>
      <c r="K148" s="16"/>
      <c r="L148" s="17"/>
      <c r="M148" s="105" t="s">
        <v>14</v>
      </c>
    </row>
    <row r="149" spans="1:13" ht="23.25" customHeight="1">
      <c r="A149" s="187">
        <v>87</v>
      </c>
      <c r="B149" s="96">
        <v>80101</v>
      </c>
      <c r="C149" s="187">
        <v>6060</v>
      </c>
      <c r="D149" s="55" t="s">
        <v>135</v>
      </c>
      <c r="E149" s="120">
        <v>2018</v>
      </c>
      <c r="F149" s="123">
        <f t="shared" si="12"/>
        <v>72000</v>
      </c>
      <c r="G149" s="181">
        <v>72000</v>
      </c>
      <c r="H149" s="123"/>
      <c r="I149" s="181">
        <f t="shared" si="13"/>
        <v>72000</v>
      </c>
      <c r="J149" s="182">
        <f t="shared" si="14"/>
        <v>72000</v>
      </c>
      <c r="K149" s="16"/>
      <c r="L149" s="17"/>
      <c r="M149" s="105" t="s">
        <v>14</v>
      </c>
    </row>
    <row r="150" spans="1:13" ht="24.75" customHeight="1">
      <c r="A150" s="187">
        <v>88</v>
      </c>
      <c r="B150" s="96">
        <v>80101</v>
      </c>
      <c r="C150" s="187">
        <v>6060</v>
      </c>
      <c r="D150" s="55" t="s">
        <v>185</v>
      </c>
      <c r="E150" s="120">
        <v>2018</v>
      </c>
      <c r="F150" s="123">
        <f t="shared" si="12"/>
        <v>40000</v>
      </c>
      <c r="G150" s="181">
        <v>40000</v>
      </c>
      <c r="H150" s="123"/>
      <c r="I150" s="181">
        <f t="shared" si="13"/>
        <v>40000</v>
      </c>
      <c r="J150" s="182">
        <f t="shared" si="14"/>
        <v>40000</v>
      </c>
      <c r="K150" s="16"/>
      <c r="L150" s="17"/>
      <c r="M150" s="105" t="s">
        <v>14</v>
      </c>
    </row>
    <row r="151" spans="1:13" ht="24" customHeight="1">
      <c r="A151" s="187">
        <v>89</v>
      </c>
      <c r="B151" s="96">
        <v>80101</v>
      </c>
      <c r="C151" s="187">
        <v>6060</v>
      </c>
      <c r="D151" s="55" t="s">
        <v>169</v>
      </c>
      <c r="E151" s="120">
        <v>2018</v>
      </c>
      <c r="F151" s="123">
        <f t="shared" si="12"/>
        <v>61000</v>
      </c>
      <c r="G151" s="181">
        <v>61000</v>
      </c>
      <c r="H151" s="123"/>
      <c r="I151" s="181">
        <f t="shared" si="13"/>
        <v>61000</v>
      </c>
      <c r="J151" s="182">
        <f t="shared" si="14"/>
        <v>61000</v>
      </c>
      <c r="K151" s="16"/>
      <c r="L151" s="17"/>
      <c r="M151" s="105" t="s">
        <v>14</v>
      </c>
    </row>
    <row r="152" spans="1:13" ht="15" customHeight="1">
      <c r="A152" s="33"/>
      <c r="B152" s="34"/>
      <c r="C152" s="35"/>
      <c r="D152" s="36" t="s">
        <v>49</v>
      </c>
      <c r="E152" s="107"/>
      <c r="F152" s="101">
        <f>F153</f>
        <v>11100053</v>
      </c>
      <c r="G152" s="101">
        <f>G153</f>
        <v>507804</v>
      </c>
      <c r="H152" s="101">
        <f>H153</f>
        <v>0</v>
      </c>
      <c r="I152" s="159">
        <f>I153</f>
        <v>507804</v>
      </c>
      <c r="J152" s="101">
        <f>J153</f>
        <v>507804</v>
      </c>
      <c r="K152" s="37"/>
      <c r="L152" s="38"/>
      <c r="M152" s="61"/>
    </row>
    <row r="153" spans="1:13" ht="29.25" customHeight="1">
      <c r="A153" s="187">
        <v>90</v>
      </c>
      <c r="B153" s="96">
        <v>80104</v>
      </c>
      <c r="C153" s="187">
        <v>6050</v>
      </c>
      <c r="D153" s="55" t="s">
        <v>50</v>
      </c>
      <c r="E153" s="120" t="s">
        <v>101</v>
      </c>
      <c r="F153" s="123">
        <v>11100053</v>
      </c>
      <c r="G153" s="123">
        <v>507804</v>
      </c>
      <c r="H153" s="123"/>
      <c r="I153" s="181">
        <f>G153+H153</f>
        <v>507804</v>
      </c>
      <c r="J153" s="182">
        <f>I153</f>
        <v>507804</v>
      </c>
      <c r="K153" s="16"/>
      <c r="L153" s="17"/>
      <c r="M153" s="105" t="s">
        <v>19</v>
      </c>
    </row>
    <row r="154" spans="1:13" ht="15" customHeight="1">
      <c r="A154" s="33"/>
      <c r="B154" s="34"/>
      <c r="C154" s="35"/>
      <c r="D154" s="36" t="s">
        <v>90</v>
      </c>
      <c r="E154" s="107"/>
      <c r="F154" s="101">
        <f>F155</f>
        <v>100000</v>
      </c>
      <c r="G154" s="101">
        <f>G155</f>
        <v>100000</v>
      </c>
      <c r="H154" s="101">
        <f>H155</f>
        <v>0</v>
      </c>
      <c r="I154" s="101">
        <f>I155</f>
        <v>100000</v>
      </c>
      <c r="J154" s="101">
        <f>J155</f>
        <v>100000</v>
      </c>
      <c r="K154" s="37"/>
      <c r="L154" s="38"/>
      <c r="M154" s="61"/>
    </row>
    <row r="155" spans="1:13" ht="27.75" customHeight="1">
      <c r="A155" s="121">
        <v>91</v>
      </c>
      <c r="B155" s="96">
        <v>80104</v>
      </c>
      <c r="C155" s="121">
        <v>6060</v>
      </c>
      <c r="D155" s="55" t="s">
        <v>136</v>
      </c>
      <c r="E155" s="120">
        <v>2018</v>
      </c>
      <c r="F155" s="123">
        <f>I155</f>
        <v>100000</v>
      </c>
      <c r="G155" s="181">
        <v>100000</v>
      </c>
      <c r="H155" s="123"/>
      <c r="I155" s="160">
        <f>G155+H155</f>
        <v>100000</v>
      </c>
      <c r="J155" s="144">
        <f>I155</f>
        <v>100000</v>
      </c>
      <c r="K155" s="16"/>
      <c r="L155" s="17"/>
      <c r="M155" s="105" t="s">
        <v>14</v>
      </c>
    </row>
    <row r="156" spans="1:13" ht="12.75">
      <c r="A156" s="231"/>
      <c r="B156" s="252"/>
      <c r="C156" s="251"/>
      <c r="D156" s="291" t="s">
        <v>122</v>
      </c>
      <c r="E156" s="230"/>
      <c r="F156" s="289">
        <f>F158</f>
        <v>117579</v>
      </c>
      <c r="G156" s="289">
        <f>G158</f>
        <v>222840</v>
      </c>
      <c r="H156" s="289">
        <f>H158</f>
        <v>-105261</v>
      </c>
      <c r="I156" s="289">
        <f>I158</f>
        <v>117579</v>
      </c>
      <c r="J156" s="289">
        <f>J158</f>
        <v>30549</v>
      </c>
      <c r="K156" s="98">
        <f>K160</f>
        <v>0</v>
      </c>
      <c r="L156" s="256">
        <f>L160</f>
        <v>0</v>
      </c>
      <c r="M156" s="256"/>
    </row>
    <row r="157" spans="1:13" ht="10.5" customHeight="1">
      <c r="A157" s="202"/>
      <c r="B157" s="203"/>
      <c r="C157" s="232"/>
      <c r="D157" s="290"/>
      <c r="E157" s="239"/>
      <c r="F157" s="290"/>
      <c r="G157" s="290"/>
      <c r="H157" s="290"/>
      <c r="I157" s="290"/>
      <c r="J157" s="290"/>
      <c r="K157" s="98">
        <f>K159</f>
        <v>87030</v>
      </c>
      <c r="L157" s="206"/>
      <c r="M157" s="206"/>
    </row>
    <row r="158" spans="1:13" ht="10.5" customHeight="1">
      <c r="A158" s="233"/>
      <c r="B158" s="234"/>
      <c r="C158" s="235"/>
      <c r="D158" s="292" t="s">
        <v>225</v>
      </c>
      <c r="E158" s="107"/>
      <c r="F158" s="287">
        <f>F160</f>
        <v>117579</v>
      </c>
      <c r="G158" s="287">
        <f>SUM(G160:G165)</f>
        <v>222840</v>
      </c>
      <c r="H158" s="287">
        <f>SUM(H160:H165)</f>
        <v>-105261</v>
      </c>
      <c r="I158" s="287">
        <f>I160</f>
        <v>117579</v>
      </c>
      <c r="J158" s="287">
        <f>J161+J163+J165+J160</f>
        <v>30549</v>
      </c>
      <c r="K158" s="101">
        <f>K160</f>
        <v>0</v>
      </c>
      <c r="L158" s="287">
        <f>L160</f>
        <v>0</v>
      </c>
      <c r="M158" s="287"/>
    </row>
    <row r="159" spans="1:13" ht="12" customHeight="1">
      <c r="A159" s="236"/>
      <c r="B159" s="237"/>
      <c r="C159" s="238"/>
      <c r="D159" s="293"/>
      <c r="E159" s="240"/>
      <c r="F159" s="290"/>
      <c r="G159" s="290"/>
      <c r="H159" s="290"/>
      <c r="I159" s="290"/>
      <c r="J159" s="288"/>
      <c r="K159" s="229">
        <f>K161</f>
        <v>87030</v>
      </c>
      <c r="L159" s="288"/>
      <c r="M159" s="288"/>
    </row>
    <row r="160" spans="1:13" ht="14.25" customHeight="1">
      <c r="A160" s="308">
        <v>92</v>
      </c>
      <c r="B160" s="363">
        <v>85295</v>
      </c>
      <c r="C160" s="363">
        <v>6050</v>
      </c>
      <c r="D160" s="310" t="s">
        <v>226</v>
      </c>
      <c r="E160" s="298">
        <v>2018</v>
      </c>
      <c r="F160" s="296">
        <f>I160</f>
        <v>117579</v>
      </c>
      <c r="G160" s="296">
        <v>222840</v>
      </c>
      <c r="H160" s="296">
        <v>-105261</v>
      </c>
      <c r="I160" s="294">
        <f>H160+G160</f>
        <v>117579</v>
      </c>
      <c r="J160" s="296">
        <v>30549</v>
      </c>
      <c r="K160" s="173"/>
      <c r="L160" s="174"/>
      <c r="M160" s="313" t="s">
        <v>198</v>
      </c>
    </row>
    <row r="161" spans="1:13" ht="14.25" customHeight="1">
      <c r="A161" s="290"/>
      <c r="B161" s="290"/>
      <c r="C161" s="290"/>
      <c r="D161" s="290"/>
      <c r="E161" s="290"/>
      <c r="F161" s="290"/>
      <c r="G161" s="290"/>
      <c r="H161" s="290"/>
      <c r="I161" s="290"/>
      <c r="J161" s="290"/>
      <c r="K161" s="16">
        <v>87030</v>
      </c>
      <c r="L161" s="257"/>
      <c r="M161" s="290"/>
    </row>
    <row r="162" spans="1:13" ht="15.75" customHeight="1">
      <c r="A162" s="202"/>
      <c r="B162" s="203" t="s">
        <v>1</v>
      </c>
      <c r="C162" s="204"/>
      <c r="D162" s="205" t="s">
        <v>96</v>
      </c>
      <c r="E162" s="203"/>
      <c r="F162" s="206">
        <f>F163</f>
        <v>280000</v>
      </c>
      <c r="G162" s="206">
        <f>G163+G164</f>
        <v>0</v>
      </c>
      <c r="H162" s="206">
        <f>H163+H164</f>
        <v>0</v>
      </c>
      <c r="I162" s="206">
        <f>I163+I164</f>
        <v>0</v>
      </c>
      <c r="J162" s="206">
        <f>J163+J164</f>
        <v>0</v>
      </c>
      <c r="K162" s="206"/>
      <c r="L162" s="206"/>
      <c r="M162" s="207"/>
    </row>
    <row r="163" spans="1:13" ht="15" customHeight="1">
      <c r="A163" s="69"/>
      <c r="B163" s="46"/>
      <c r="C163" s="48"/>
      <c r="D163" s="109" t="s">
        <v>102</v>
      </c>
      <c r="E163" s="135"/>
      <c r="F163" s="136">
        <f>SUM(F164:F165)</f>
        <v>280000</v>
      </c>
      <c r="G163" s="136">
        <f>SUM(G164:G165)</f>
        <v>0</v>
      </c>
      <c r="H163" s="136">
        <f>SUM(H164:H165)</f>
        <v>0</v>
      </c>
      <c r="I163" s="162">
        <f>SUM(I164:I165)</f>
        <v>0</v>
      </c>
      <c r="J163" s="136">
        <f>SUM(J164:J165)</f>
        <v>0</v>
      </c>
      <c r="K163" s="47"/>
      <c r="L163" s="47"/>
      <c r="M163" s="59"/>
    </row>
    <row r="164" spans="1:13" ht="13.5" customHeight="1">
      <c r="A164" s="308">
        <v>93</v>
      </c>
      <c r="B164" s="143">
        <v>85395</v>
      </c>
      <c r="C164" s="149">
        <v>6057</v>
      </c>
      <c r="D164" s="310" t="s">
        <v>100</v>
      </c>
      <c r="E164" s="298" t="s">
        <v>92</v>
      </c>
      <c r="F164" s="144">
        <v>224000</v>
      </c>
      <c r="G164" s="144"/>
      <c r="H164" s="144"/>
      <c r="I164" s="160">
        <f>G164+H164</f>
        <v>0</v>
      </c>
      <c r="J164" s="150">
        <f>I164</f>
        <v>0</v>
      </c>
      <c r="K164" s="145"/>
      <c r="L164" s="146"/>
      <c r="M164" s="313" t="s">
        <v>93</v>
      </c>
    </row>
    <row r="165" spans="1:13" ht="12.75" customHeight="1">
      <c r="A165" s="350"/>
      <c r="B165" s="143">
        <v>85395</v>
      </c>
      <c r="C165" s="149">
        <v>6059</v>
      </c>
      <c r="D165" s="340"/>
      <c r="E165" s="344"/>
      <c r="F165" s="144">
        <v>56000</v>
      </c>
      <c r="G165" s="144"/>
      <c r="H165" s="144"/>
      <c r="I165" s="160">
        <f>G165+H165</f>
        <v>0</v>
      </c>
      <c r="J165" s="150">
        <f>I165</f>
        <v>0</v>
      </c>
      <c r="K165" s="145"/>
      <c r="L165" s="146"/>
      <c r="M165" s="314"/>
    </row>
    <row r="166" spans="1:13" ht="15" customHeight="1">
      <c r="A166" s="89"/>
      <c r="B166" s="20"/>
      <c r="C166" s="218"/>
      <c r="D166" s="219" t="s">
        <v>22</v>
      </c>
      <c r="E166" s="220"/>
      <c r="F166" s="98">
        <f>F167+F168</f>
        <v>1262395</v>
      </c>
      <c r="G166" s="98">
        <f>G167+G168</f>
        <v>562395</v>
      </c>
      <c r="H166" s="98">
        <f>H167+H168</f>
        <v>-255104</v>
      </c>
      <c r="I166" s="98">
        <f>I167+I168</f>
        <v>307291</v>
      </c>
      <c r="J166" s="98">
        <f>J167+J168</f>
        <v>307291</v>
      </c>
      <c r="K166" s="98">
        <f>K167</f>
        <v>0</v>
      </c>
      <c r="L166" s="98">
        <f>L167</f>
        <v>0</v>
      </c>
      <c r="M166" s="98">
        <f>M167</f>
        <v>0</v>
      </c>
    </row>
    <row r="167" spans="1:13" ht="14.25" customHeight="1">
      <c r="A167" s="43"/>
      <c r="B167" s="44"/>
      <c r="C167" s="45"/>
      <c r="D167" s="49" t="s">
        <v>32</v>
      </c>
      <c r="E167" s="50"/>
      <c r="F167" s="103">
        <f>F171+F169</f>
        <v>307291</v>
      </c>
      <c r="G167" s="103">
        <f>G171+G169</f>
        <v>562395</v>
      </c>
      <c r="H167" s="103">
        <f>H171+H169</f>
        <v>-255104</v>
      </c>
      <c r="I167" s="103">
        <f>I171+I169</f>
        <v>307291</v>
      </c>
      <c r="J167" s="103">
        <f>J171+J169</f>
        <v>307291</v>
      </c>
      <c r="K167" s="103"/>
      <c r="L167" s="103"/>
      <c r="M167" s="60"/>
    </row>
    <row r="168" spans="1:13" ht="13.5" customHeight="1">
      <c r="A168" s="43"/>
      <c r="B168" s="44"/>
      <c r="C168" s="45"/>
      <c r="D168" s="49" t="s">
        <v>98</v>
      </c>
      <c r="E168" s="50"/>
      <c r="F168" s="103">
        <f>F185+F194</f>
        <v>955104</v>
      </c>
      <c r="G168" s="103">
        <f>G185</f>
        <v>0</v>
      </c>
      <c r="H168" s="103">
        <f>H185</f>
        <v>0</v>
      </c>
      <c r="I168" s="158">
        <f>I185</f>
        <v>0</v>
      </c>
      <c r="J168" s="103">
        <f>J185</f>
        <v>0</v>
      </c>
      <c r="K168" s="103"/>
      <c r="L168" s="103"/>
      <c r="M168" s="60"/>
    </row>
    <row r="169" spans="1:13" ht="15" customHeight="1">
      <c r="A169" s="25"/>
      <c r="B169" s="30"/>
      <c r="C169" s="26"/>
      <c r="D169" s="31" t="s">
        <v>119</v>
      </c>
      <c r="E169" s="32"/>
      <c r="F169" s="100">
        <f>F170</f>
        <v>25000</v>
      </c>
      <c r="G169" s="100">
        <f>G170</f>
        <v>25000</v>
      </c>
      <c r="H169" s="100">
        <f>H170</f>
        <v>0</v>
      </c>
      <c r="I169" s="100">
        <f>I170</f>
        <v>25000</v>
      </c>
      <c r="J169" s="100">
        <f>J170</f>
        <v>25000</v>
      </c>
      <c r="K169" s="100"/>
      <c r="L169" s="100"/>
      <c r="M169" s="62"/>
    </row>
    <row r="170" spans="1:13" ht="14.25" customHeight="1">
      <c r="A170" s="69">
        <v>94</v>
      </c>
      <c r="B170" s="96">
        <v>90002</v>
      </c>
      <c r="C170" s="121">
        <v>6060</v>
      </c>
      <c r="D170" s="125" t="s">
        <v>120</v>
      </c>
      <c r="E170" s="120">
        <v>2018</v>
      </c>
      <c r="F170" s="123">
        <v>25000</v>
      </c>
      <c r="G170" s="73">
        <v>25000</v>
      </c>
      <c r="H170" s="68"/>
      <c r="I170" s="160">
        <v>25000</v>
      </c>
      <c r="J170" s="102">
        <f>I170</f>
        <v>25000</v>
      </c>
      <c r="K170" s="102"/>
      <c r="L170" s="144"/>
      <c r="M170" s="105" t="s">
        <v>121</v>
      </c>
    </row>
    <row r="171" spans="1:13" ht="15" customHeight="1">
      <c r="A171" s="25"/>
      <c r="B171" s="30"/>
      <c r="C171" s="26"/>
      <c r="D171" s="190" t="s">
        <v>66</v>
      </c>
      <c r="E171" s="32"/>
      <c r="F171" s="189">
        <f>SUM(F172:F184)</f>
        <v>282291</v>
      </c>
      <c r="G171" s="227">
        <f>SUM(G172:G184)</f>
        <v>537395</v>
      </c>
      <c r="H171" s="227">
        <f>SUM(H172:H184)</f>
        <v>-255104</v>
      </c>
      <c r="I171" s="227">
        <f>SUM(I172:I184)</f>
        <v>282291</v>
      </c>
      <c r="J171" s="227">
        <f>SUM(J172:J184)</f>
        <v>282291</v>
      </c>
      <c r="K171" s="189"/>
      <c r="L171" s="189"/>
      <c r="M171" s="62"/>
    </row>
    <row r="172" spans="1:13" ht="24" customHeight="1">
      <c r="A172" s="69">
        <v>95</v>
      </c>
      <c r="B172" s="96">
        <v>90015</v>
      </c>
      <c r="C172" s="121">
        <v>6050</v>
      </c>
      <c r="D172" s="125" t="s">
        <v>182</v>
      </c>
      <c r="E172" s="120">
        <v>2018</v>
      </c>
      <c r="F172" s="102">
        <f>J172</f>
        <v>50000</v>
      </c>
      <c r="G172" s="102">
        <v>50000</v>
      </c>
      <c r="H172" s="68"/>
      <c r="I172" s="200">
        <f aca="true" t="shared" si="15" ref="I172:I177">G172+H172</f>
        <v>50000</v>
      </c>
      <c r="J172" s="102">
        <f>I172</f>
        <v>50000</v>
      </c>
      <c r="K172" s="102"/>
      <c r="L172" s="144"/>
      <c r="M172" s="105" t="s">
        <v>6</v>
      </c>
    </row>
    <row r="173" spans="1:13" ht="24" customHeight="1">
      <c r="A173" s="69">
        <v>96</v>
      </c>
      <c r="B173" s="96">
        <v>90015</v>
      </c>
      <c r="C173" s="187">
        <v>6050</v>
      </c>
      <c r="D173" s="125" t="s">
        <v>148</v>
      </c>
      <c r="E173" s="120">
        <v>2018</v>
      </c>
      <c r="F173" s="102"/>
      <c r="G173" s="102">
        <v>14760</v>
      </c>
      <c r="H173" s="68">
        <v>-14760</v>
      </c>
      <c r="I173" s="200">
        <f t="shared" si="15"/>
        <v>0</v>
      </c>
      <c r="J173" s="102">
        <f aca="true" t="shared" si="16" ref="J173:J178">I173</f>
        <v>0</v>
      </c>
      <c r="K173" s="102"/>
      <c r="L173" s="182"/>
      <c r="M173" s="105" t="s">
        <v>6</v>
      </c>
    </row>
    <row r="174" spans="1:13" ht="36.75" customHeight="1">
      <c r="A174" s="69">
        <v>97</v>
      </c>
      <c r="B174" s="96">
        <v>90015</v>
      </c>
      <c r="C174" s="187">
        <v>6050</v>
      </c>
      <c r="D174" s="125" t="s">
        <v>170</v>
      </c>
      <c r="E174" s="120">
        <v>2018</v>
      </c>
      <c r="F174" s="102">
        <f>J174</f>
        <v>0</v>
      </c>
      <c r="G174" s="102">
        <v>6890</v>
      </c>
      <c r="H174" s="68">
        <v>-6890</v>
      </c>
      <c r="I174" s="200">
        <f t="shared" si="15"/>
        <v>0</v>
      </c>
      <c r="J174" s="102">
        <f t="shared" si="16"/>
        <v>0</v>
      </c>
      <c r="K174" s="102"/>
      <c r="L174" s="182"/>
      <c r="M174" s="105" t="s">
        <v>6</v>
      </c>
    </row>
    <row r="175" spans="1:13" ht="34.5" customHeight="1">
      <c r="A175" s="69">
        <v>98</v>
      </c>
      <c r="B175" s="96">
        <v>90015</v>
      </c>
      <c r="C175" s="187">
        <v>6050</v>
      </c>
      <c r="D175" s="125" t="s">
        <v>199</v>
      </c>
      <c r="E175" s="120">
        <v>2018</v>
      </c>
      <c r="F175" s="102">
        <f>J175</f>
        <v>0</v>
      </c>
      <c r="G175" s="102">
        <v>35670</v>
      </c>
      <c r="H175" s="68">
        <v>-35670</v>
      </c>
      <c r="I175" s="200">
        <f t="shared" si="15"/>
        <v>0</v>
      </c>
      <c r="J175" s="102">
        <f t="shared" si="16"/>
        <v>0</v>
      </c>
      <c r="K175" s="102"/>
      <c r="L175" s="182"/>
      <c r="M175" s="105" t="s">
        <v>6</v>
      </c>
    </row>
    <row r="176" spans="1:13" ht="23.25" customHeight="1">
      <c r="A176" s="69">
        <v>99</v>
      </c>
      <c r="B176" s="96">
        <v>90015</v>
      </c>
      <c r="C176" s="187">
        <v>6050</v>
      </c>
      <c r="D176" s="125" t="s">
        <v>171</v>
      </c>
      <c r="E176" s="120">
        <v>2018</v>
      </c>
      <c r="F176" s="102">
        <f>J176</f>
        <v>39360</v>
      </c>
      <c r="G176" s="102">
        <v>39360</v>
      </c>
      <c r="H176" s="68"/>
      <c r="I176" s="200">
        <f t="shared" si="15"/>
        <v>39360</v>
      </c>
      <c r="J176" s="102">
        <f t="shared" si="16"/>
        <v>39360</v>
      </c>
      <c r="K176" s="102"/>
      <c r="L176" s="182"/>
      <c r="M176" s="105" t="s">
        <v>6</v>
      </c>
    </row>
    <row r="177" spans="1:13" ht="26.25" customHeight="1">
      <c r="A177" s="69">
        <v>100</v>
      </c>
      <c r="B177" s="96">
        <v>90015</v>
      </c>
      <c r="C177" s="187">
        <v>6050</v>
      </c>
      <c r="D177" s="125" t="s">
        <v>209</v>
      </c>
      <c r="E177" s="120">
        <v>2018</v>
      </c>
      <c r="F177" s="102"/>
      <c r="G177" s="73">
        <v>61500</v>
      </c>
      <c r="H177" s="68">
        <v>-61500</v>
      </c>
      <c r="I177" s="200">
        <f t="shared" si="15"/>
        <v>0</v>
      </c>
      <c r="J177" s="102">
        <f t="shared" si="16"/>
        <v>0</v>
      </c>
      <c r="K177" s="102"/>
      <c r="L177" s="182"/>
      <c r="M177" s="105" t="s">
        <v>6</v>
      </c>
    </row>
    <row r="178" spans="1:13" ht="22.5" customHeight="1">
      <c r="A178" s="69">
        <v>101</v>
      </c>
      <c r="B178" s="96">
        <v>90015</v>
      </c>
      <c r="C178" s="187">
        <v>6050</v>
      </c>
      <c r="D178" s="125" t="s">
        <v>172</v>
      </c>
      <c r="E178" s="120">
        <v>2018</v>
      </c>
      <c r="F178" s="102">
        <f aca="true" t="shared" si="17" ref="F178:F184">J178</f>
        <v>8610</v>
      </c>
      <c r="G178" s="73">
        <v>8610</v>
      </c>
      <c r="H178" s="68"/>
      <c r="I178" s="200">
        <f aca="true" t="shared" si="18" ref="I178:I184">G178+H178</f>
        <v>8610</v>
      </c>
      <c r="J178" s="102">
        <f t="shared" si="16"/>
        <v>8610</v>
      </c>
      <c r="K178" s="102"/>
      <c r="L178" s="182"/>
      <c r="M178" s="105" t="s">
        <v>6</v>
      </c>
    </row>
    <row r="179" spans="1:13" ht="27" customHeight="1">
      <c r="A179" s="69">
        <v>102</v>
      </c>
      <c r="B179" s="96">
        <v>90015</v>
      </c>
      <c r="C179" s="187">
        <v>6050</v>
      </c>
      <c r="D179" s="125" t="s">
        <v>173</v>
      </c>
      <c r="E179" s="120">
        <v>2018</v>
      </c>
      <c r="F179" s="102">
        <f t="shared" si="17"/>
        <v>44962</v>
      </c>
      <c r="G179" s="73">
        <v>44962</v>
      </c>
      <c r="H179" s="68"/>
      <c r="I179" s="181">
        <f t="shared" si="18"/>
        <v>44962</v>
      </c>
      <c r="J179" s="102">
        <f aca="true" t="shared" si="19" ref="J179:J184">I179</f>
        <v>44962</v>
      </c>
      <c r="K179" s="102"/>
      <c r="L179" s="182"/>
      <c r="M179" s="105" t="s">
        <v>6</v>
      </c>
    </row>
    <row r="180" spans="1:13" ht="40.5" customHeight="1">
      <c r="A180" s="69">
        <v>103</v>
      </c>
      <c r="B180" s="96">
        <v>90015</v>
      </c>
      <c r="C180" s="187">
        <v>6050</v>
      </c>
      <c r="D180" s="125" t="s">
        <v>134</v>
      </c>
      <c r="E180" s="120">
        <v>2018</v>
      </c>
      <c r="F180" s="102">
        <f>J180</f>
        <v>47232</v>
      </c>
      <c r="G180" s="102">
        <f>49120-1888</f>
        <v>47232</v>
      </c>
      <c r="H180" s="68"/>
      <c r="I180" s="181">
        <f t="shared" si="18"/>
        <v>47232</v>
      </c>
      <c r="J180" s="102">
        <f t="shared" si="19"/>
        <v>47232</v>
      </c>
      <c r="K180" s="102"/>
      <c r="L180" s="182"/>
      <c r="M180" s="105" t="s">
        <v>6</v>
      </c>
    </row>
    <row r="181" spans="1:13" ht="29.25" customHeight="1">
      <c r="A181" s="69">
        <v>104</v>
      </c>
      <c r="B181" s="96">
        <v>90015</v>
      </c>
      <c r="C181" s="187">
        <v>6050</v>
      </c>
      <c r="D181" s="125" t="s">
        <v>191</v>
      </c>
      <c r="E181" s="120">
        <v>2018</v>
      </c>
      <c r="F181" s="102">
        <f t="shared" si="17"/>
        <v>39360</v>
      </c>
      <c r="G181" s="102">
        <f>25000+14360</f>
        <v>39360</v>
      </c>
      <c r="H181" s="68"/>
      <c r="I181" s="181">
        <f t="shared" si="18"/>
        <v>39360</v>
      </c>
      <c r="J181" s="102">
        <f t="shared" si="19"/>
        <v>39360</v>
      </c>
      <c r="K181" s="102"/>
      <c r="L181" s="182"/>
      <c r="M181" s="105" t="s">
        <v>6</v>
      </c>
    </row>
    <row r="182" spans="1:13" ht="27" customHeight="1">
      <c r="A182" s="69">
        <v>105</v>
      </c>
      <c r="B182" s="96">
        <v>90015</v>
      </c>
      <c r="C182" s="187">
        <v>6050</v>
      </c>
      <c r="D182" s="125" t="s">
        <v>174</v>
      </c>
      <c r="E182" s="120">
        <v>2018</v>
      </c>
      <c r="F182" s="102">
        <f t="shared" si="17"/>
        <v>0</v>
      </c>
      <c r="G182" s="102">
        <f>10000-3604</f>
        <v>6396</v>
      </c>
      <c r="H182" s="68">
        <v>-6396</v>
      </c>
      <c r="I182" s="200">
        <f t="shared" si="18"/>
        <v>0</v>
      </c>
      <c r="J182" s="102">
        <f t="shared" si="19"/>
        <v>0</v>
      </c>
      <c r="K182" s="102"/>
      <c r="L182" s="182"/>
      <c r="M182" s="105" t="s">
        <v>6</v>
      </c>
    </row>
    <row r="183" spans="1:13" ht="27" customHeight="1">
      <c r="A183" s="69">
        <v>106</v>
      </c>
      <c r="B183" s="96">
        <v>90015</v>
      </c>
      <c r="C183" s="187">
        <v>6050</v>
      </c>
      <c r="D183" s="125" t="s">
        <v>155</v>
      </c>
      <c r="E183" s="120">
        <v>2018</v>
      </c>
      <c r="F183" s="102">
        <f t="shared" si="17"/>
        <v>52767</v>
      </c>
      <c r="G183" s="102">
        <v>52767</v>
      </c>
      <c r="H183" s="68"/>
      <c r="I183" s="181">
        <f t="shared" si="18"/>
        <v>52767</v>
      </c>
      <c r="J183" s="102">
        <f t="shared" si="19"/>
        <v>52767</v>
      </c>
      <c r="K183" s="102"/>
      <c r="L183" s="182"/>
      <c r="M183" s="105" t="s">
        <v>6</v>
      </c>
    </row>
    <row r="184" spans="1:13" ht="27" customHeight="1">
      <c r="A184" s="69">
        <v>107</v>
      </c>
      <c r="B184" s="96">
        <v>90015</v>
      </c>
      <c r="C184" s="187">
        <v>6050</v>
      </c>
      <c r="D184" s="125" t="s">
        <v>154</v>
      </c>
      <c r="E184" s="120">
        <v>2018</v>
      </c>
      <c r="F184" s="102">
        <f t="shared" si="17"/>
        <v>0</v>
      </c>
      <c r="G184" s="102">
        <v>129888</v>
      </c>
      <c r="H184" s="68">
        <v>-129888</v>
      </c>
      <c r="I184" s="181">
        <f t="shared" si="18"/>
        <v>0</v>
      </c>
      <c r="J184" s="102">
        <f t="shared" si="19"/>
        <v>0</v>
      </c>
      <c r="K184" s="102"/>
      <c r="L184" s="182"/>
      <c r="M184" s="105" t="s">
        <v>6</v>
      </c>
    </row>
    <row r="185" spans="1:13" ht="17.25" customHeight="1">
      <c r="A185" s="241"/>
      <c r="B185" s="30"/>
      <c r="C185" s="25"/>
      <c r="D185" s="242" t="s">
        <v>202</v>
      </c>
      <c r="E185" s="243"/>
      <c r="F185" s="244">
        <f>SUM(F186:F193)</f>
        <v>355104</v>
      </c>
      <c r="G185" s="244">
        <f>SUM(G186:G193)</f>
        <v>0</v>
      </c>
      <c r="H185" s="244">
        <f>SUM(H186:H193)</f>
        <v>0</v>
      </c>
      <c r="I185" s="244">
        <f>SUM(I186:I193)</f>
        <v>0</v>
      </c>
      <c r="J185" s="244">
        <f>SUM(J186:J193)</f>
        <v>0</v>
      </c>
      <c r="K185" s="244">
        <f>SUM(K192:K196)</f>
        <v>0</v>
      </c>
      <c r="L185" s="244">
        <f>SUM(L192:L196)</f>
        <v>0</v>
      </c>
      <c r="M185" s="245"/>
    </row>
    <row r="186" spans="1:13" ht="28.5" customHeight="1">
      <c r="A186" s="69">
        <v>108</v>
      </c>
      <c r="B186" s="96">
        <v>90015</v>
      </c>
      <c r="C186" s="187">
        <v>6050</v>
      </c>
      <c r="D186" s="125" t="s">
        <v>148</v>
      </c>
      <c r="E186" s="120" t="s">
        <v>118</v>
      </c>
      <c r="F186" s="102">
        <v>14760</v>
      </c>
      <c r="G186" s="102"/>
      <c r="H186" s="102"/>
      <c r="I186" s="286">
        <f aca="true" t="shared" si="20" ref="I186:I191">G186+H186</f>
        <v>0</v>
      </c>
      <c r="J186" s="102">
        <f aca="true" t="shared" si="21" ref="J186:J191">I186</f>
        <v>0</v>
      </c>
      <c r="K186" s="102"/>
      <c r="L186" s="102"/>
      <c r="M186" s="105" t="s">
        <v>6</v>
      </c>
    </row>
    <row r="187" spans="1:13" ht="35.25" customHeight="1">
      <c r="A187" s="69">
        <v>109</v>
      </c>
      <c r="B187" s="96">
        <v>90015</v>
      </c>
      <c r="C187" s="187">
        <v>6050</v>
      </c>
      <c r="D187" s="125" t="s">
        <v>170</v>
      </c>
      <c r="E187" s="120" t="s">
        <v>118</v>
      </c>
      <c r="F187" s="102">
        <v>6890</v>
      </c>
      <c r="G187" s="102"/>
      <c r="H187" s="102"/>
      <c r="I187" s="286">
        <f t="shared" si="20"/>
        <v>0</v>
      </c>
      <c r="J187" s="102">
        <f t="shared" si="21"/>
        <v>0</v>
      </c>
      <c r="K187" s="102"/>
      <c r="L187" s="102"/>
      <c r="M187" s="105" t="s">
        <v>6</v>
      </c>
    </row>
    <row r="188" spans="1:13" ht="36" customHeight="1">
      <c r="A188" s="69">
        <v>110</v>
      </c>
      <c r="B188" s="96">
        <v>90015</v>
      </c>
      <c r="C188" s="187">
        <v>6050</v>
      </c>
      <c r="D188" s="125" t="s">
        <v>199</v>
      </c>
      <c r="E188" s="120" t="s">
        <v>118</v>
      </c>
      <c r="F188" s="102">
        <v>35670</v>
      </c>
      <c r="G188" s="102"/>
      <c r="H188" s="102"/>
      <c r="I188" s="286">
        <f t="shared" si="20"/>
        <v>0</v>
      </c>
      <c r="J188" s="102">
        <f t="shared" si="21"/>
        <v>0</v>
      </c>
      <c r="K188" s="102"/>
      <c r="L188" s="102"/>
      <c r="M188" s="105" t="s">
        <v>6</v>
      </c>
    </row>
    <row r="189" spans="1:13" ht="24.75" customHeight="1">
      <c r="A189" s="69">
        <v>111</v>
      </c>
      <c r="B189" s="96">
        <v>90015</v>
      </c>
      <c r="C189" s="187">
        <v>6050</v>
      </c>
      <c r="D189" s="125" t="s">
        <v>209</v>
      </c>
      <c r="E189" s="120" t="s">
        <v>118</v>
      </c>
      <c r="F189" s="102">
        <v>61500</v>
      </c>
      <c r="G189" s="102"/>
      <c r="H189" s="102"/>
      <c r="I189" s="286">
        <f t="shared" si="20"/>
        <v>0</v>
      </c>
      <c r="J189" s="102">
        <f t="shared" si="21"/>
        <v>0</v>
      </c>
      <c r="K189" s="102"/>
      <c r="L189" s="102"/>
      <c r="M189" s="105" t="s">
        <v>6</v>
      </c>
    </row>
    <row r="190" spans="1:13" ht="27" customHeight="1">
      <c r="A190" s="69">
        <v>112</v>
      </c>
      <c r="B190" s="96">
        <v>90015</v>
      </c>
      <c r="C190" s="187">
        <v>6050</v>
      </c>
      <c r="D190" s="125" t="s">
        <v>174</v>
      </c>
      <c r="E190" s="120" t="s">
        <v>118</v>
      </c>
      <c r="F190" s="102">
        <v>6396</v>
      </c>
      <c r="G190" s="102"/>
      <c r="H190" s="102"/>
      <c r="I190" s="286">
        <f t="shared" si="20"/>
        <v>0</v>
      </c>
      <c r="J190" s="102">
        <f t="shared" si="21"/>
        <v>0</v>
      </c>
      <c r="K190" s="102"/>
      <c r="L190" s="102"/>
      <c r="M190" s="105" t="s">
        <v>6</v>
      </c>
    </row>
    <row r="191" spans="1:13" ht="26.25" customHeight="1">
      <c r="A191" s="69">
        <v>113</v>
      </c>
      <c r="B191" s="96">
        <v>90015</v>
      </c>
      <c r="C191" s="187">
        <v>6050</v>
      </c>
      <c r="D191" s="125" t="s">
        <v>154</v>
      </c>
      <c r="E191" s="120" t="s">
        <v>118</v>
      </c>
      <c r="F191" s="102">
        <v>129888</v>
      </c>
      <c r="G191" s="102"/>
      <c r="H191" s="102"/>
      <c r="I191" s="286">
        <f t="shared" si="20"/>
        <v>0</v>
      </c>
      <c r="J191" s="102">
        <f t="shared" si="21"/>
        <v>0</v>
      </c>
      <c r="K191" s="102"/>
      <c r="L191" s="102"/>
      <c r="M191" s="105" t="s">
        <v>6</v>
      </c>
    </row>
    <row r="192" spans="1:13" ht="36.75" customHeight="1">
      <c r="A192" s="69">
        <v>114</v>
      </c>
      <c r="B192" s="96">
        <v>90015</v>
      </c>
      <c r="C192" s="187">
        <v>6050</v>
      </c>
      <c r="D192" s="125" t="s">
        <v>197</v>
      </c>
      <c r="E192" s="120" t="s">
        <v>118</v>
      </c>
      <c r="F192" s="123">
        <v>35000</v>
      </c>
      <c r="G192" s="102"/>
      <c r="H192" s="102"/>
      <c r="I192" s="286"/>
      <c r="J192" s="102"/>
      <c r="K192" s="102"/>
      <c r="L192" s="182"/>
      <c r="M192" s="105" t="s">
        <v>6</v>
      </c>
    </row>
    <row r="193" spans="1:13" ht="24.75" customHeight="1">
      <c r="A193" s="69">
        <v>115</v>
      </c>
      <c r="B193" s="96">
        <v>90015</v>
      </c>
      <c r="C193" s="187">
        <v>6050</v>
      </c>
      <c r="D193" s="125" t="s">
        <v>210</v>
      </c>
      <c r="E193" s="120" t="s">
        <v>118</v>
      </c>
      <c r="F193" s="123">
        <v>65000</v>
      </c>
      <c r="G193" s="102"/>
      <c r="H193" s="102"/>
      <c r="I193" s="286"/>
      <c r="J193" s="102"/>
      <c r="K193" s="102"/>
      <c r="L193" s="182"/>
      <c r="M193" s="105" t="s">
        <v>6</v>
      </c>
    </row>
    <row r="194" spans="1:13" ht="12.75">
      <c r="A194" s="211"/>
      <c r="B194" s="212"/>
      <c r="C194" s="213"/>
      <c r="D194" s="214" t="s">
        <v>97</v>
      </c>
      <c r="E194" s="215"/>
      <c r="F194" s="216">
        <f>F195+F196</f>
        <v>600000</v>
      </c>
      <c r="G194" s="216"/>
      <c r="H194" s="216"/>
      <c r="I194" s="216"/>
      <c r="J194" s="216"/>
      <c r="K194" s="216">
        <f>SUM(K201:K204)</f>
        <v>0</v>
      </c>
      <c r="L194" s="216">
        <f>SUM(L201:L204)</f>
        <v>0</v>
      </c>
      <c r="M194" s="217"/>
    </row>
    <row r="195" spans="1:13" ht="16.5" customHeight="1">
      <c r="A195" s="308">
        <v>110</v>
      </c>
      <c r="B195" s="184">
        <v>90095</v>
      </c>
      <c r="C195" s="185">
        <v>6057</v>
      </c>
      <c r="D195" s="310" t="s">
        <v>100</v>
      </c>
      <c r="E195" s="298" t="s">
        <v>92</v>
      </c>
      <c r="F195" s="182">
        <v>480000</v>
      </c>
      <c r="G195" s="102"/>
      <c r="H195" s="102"/>
      <c r="I195" s="102">
        <f>G195+H195</f>
        <v>0</v>
      </c>
      <c r="J195" s="179">
        <f>I195</f>
        <v>0</v>
      </c>
      <c r="K195" s="173"/>
      <c r="L195" s="174"/>
      <c r="M195" s="313" t="s">
        <v>93</v>
      </c>
    </row>
    <row r="196" spans="1:13" ht="16.5" customHeight="1">
      <c r="A196" s="309"/>
      <c r="B196" s="184">
        <v>90095</v>
      </c>
      <c r="C196" s="185">
        <v>6059</v>
      </c>
      <c r="D196" s="311"/>
      <c r="E196" s="312"/>
      <c r="F196" s="182">
        <v>120000</v>
      </c>
      <c r="G196" s="102"/>
      <c r="H196" s="102"/>
      <c r="I196" s="102">
        <f>G196+H196</f>
        <v>0</v>
      </c>
      <c r="J196" s="179">
        <f>I196</f>
        <v>0</v>
      </c>
      <c r="K196" s="173"/>
      <c r="L196" s="174"/>
      <c r="M196" s="314"/>
    </row>
    <row r="197" spans="1:13" ht="16.5" customHeight="1">
      <c r="A197" s="19"/>
      <c r="B197" s="20" t="s">
        <v>1</v>
      </c>
      <c r="C197" s="89"/>
      <c r="D197" s="29" t="s">
        <v>214</v>
      </c>
      <c r="E197" s="20"/>
      <c r="F197" s="98">
        <f aca="true" t="shared" si="22" ref="F197:J199">F198</f>
        <v>50000</v>
      </c>
      <c r="G197" s="98">
        <f t="shared" si="22"/>
        <v>50000</v>
      </c>
      <c r="H197" s="98">
        <f t="shared" si="22"/>
        <v>0</v>
      </c>
      <c r="I197" s="98">
        <f t="shared" si="22"/>
        <v>50000</v>
      </c>
      <c r="J197" s="98">
        <f t="shared" si="22"/>
        <v>50000</v>
      </c>
      <c r="K197" s="98"/>
      <c r="L197" s="98"/>
      <c r="M197" s="56"/>
    </row>
    <row r="198" spans="1:13" ht="12.75" customHeight="1">
      <c r="A198" s="69"/>
      <c r="B198" s="46"/>
      <c r="C198" s="48"/>
      <c r="D198" s="49" t="s">
        <v>215</v>
      </c>
      <c r="E198" s="50"/>
      <c r="F198" s="103">
        <f t="shared" si="22"/>
        <v>50000</v>
      </c>
      <c r="G198" s="103">
        <f t="shared" si="22"/>
        <v>50000</v>
      </c>
      <c r="H198" s="103">
        <f t="shared" si="22"/>
        <v>0</v>
      </c>
      <c r="I198" s="103">
        <f t="shared" si="22"/>
        <v>50000</v>
      </c>
      <c r="J198" s="103">
        <f t="shared" si="22"/>
        <v>50000</v>
      </c>
      <c r="K198" s="47"/>
      <c r="L198" s="47"/>
      <c r="M198" s="59"/>
    </row>
    <row r="199" spans="1:13" ht="14.25" customHeight="1">
      <c r="A199" s="186"/>
      <c r="B199" s="74"/>
      <c r="C199" s="75"/>
      <c r="D199" s="76" t="s">
        <v>216</v>
      </c>
      <c r="E199" s="79"/>
      <c r="F199" s="77">
        <f t="shared" si="22"/>
        <v>50000</v>
      </c>
      <c r="G199" s="77">
        <f t="shared" si="22"/>
        <v>50000</v>
      </c>
      <c r="H199" s="77">
        <f t="shared" si="22"/>
        <v>0</v>
      </c>
      <c r="I199" s="77">
        <f t="shared" si="22"/>
        <v>50000</v>
      </c>
      <c r="J199" s="77">
        <f t="shared" si="22"/>
        <v>50000</v>
      </c>
      <c r="K199" s="77"/>
      <c r="L199" s="77"/>
      <c r="M199" s="78"/>
    </row>
    <row r="200" spans="1:13" ht="21" customHeight="1">
      <c r="A200" s="186">
        <v>111</v>
      </c>
      <c r="B200" s="116">
        <v>92195</v>
      </c>
      <c r="C200" s="253">
        <v>6060</v>
      </c>
      <c r="D200" s="248" t="s">
        <v>217</v>
      </c>
      <c r="E200" s="247">
        <v>2018</v>
      </c>
      <c r="F200" s="254">
        <f>J200</f>
        <v>50000</v>
      </c>
      <c r="G200" s="250">
        <v>50000</v>
      </c>
      <c r="H200" s="254"/>
      <c r="I200" s="250">
        <f>G200+H200</f>
        <v>50000</v>
      </c>
      <c r="J200" s="117">
        <f>I200</f>
        <v>50000</v>
      </c>
      <c r="K200" s="117"/>
      <c r="L200" s="249"/>
      <c r="M200" s="255" t="s">
        <v>138</v>
      </c>
    </row>
    <row r="201" spans="1:13" ht="15.75" customHeight="1">
      <c r="A201" s="19"/>
      <c r="B201" s="20" t="s">
        <v>1</v>
      </c>
      <c r="C201" s="89"/>
      <c r="D201" s="29" t="s">
        <v>23</v>
      </c>
      <c r="E201" s="20"/>
      <c r="F201" s="98">
        <f>F202</f>
        <v>593900</v>
      </c>
      <c r="G201" s="98">
        <f>G202</f>
        <v>593900</v>
      </c>
      <c r="H201" s="98">
        <f>H202</f>
        <v>0</v>
      </c>
      <c r="I201" s="98">
        <f>I202</f>
        <v>593900</v>
      </c>
      <c r="J201" s="98">
        <f>J202</f>
        <v>593900</v>
      </c>
      <c r="K201" s="98"/>
      <c r="L201" s="98"/>
      <c r="M201" s="56"/>
    </row>
    <row r="202" spans="1:13" ht="14.25" customHeight="1">
      <c r="A202" s="69"/>
      <c r="B202" s="46"/>
      <c r="C202" s="48"/>
      <c r="D202" s="49" t="s">
        <v>35</v>
      </c>
      <c r="E202" s="50"/>
      <c r="F202" s="103">
        <f>F203+F206</f>
        <v>593900</v>
      </c>
      <c r="G202" s="103">
        <f>G203+G206</f>
        <v>593900</v>
      </c>
      <c r="H202" s="103">
        <f>H203+H206</f>
        <v>0</v>
      </c>
      <c r="I202" s="158">
        <f>I203+I206</f>
        <v>593900</v>
      </c>
      <c r="J202" s="103">
        <f>J203+J206</f>
        <v>593900</v>
      </c>
      <c r="K202" s="47"/>
      <c r="L202" s="47"/>
      <c r="M202" s="59"/>
    </row>
    <row r="203" spans="1:13" ht="15.75" customHeight="1">
      <c r="A203" s="186"/>
      <c r="B203" s="74"/>
      <c r="C203" s="75"/>
      <c r="D203" s="76" t="s">
        <v>40</v>
      </c>
      <c r="E203" s="79"/>
      <c r="F203" s="77">
        <f>SUM(F204:F205)</f>
        <v>479700</v>
      </c>
      <c r="G203" s="77">
        <f>SUM(G204:G205)</f>
        <v>479700</v>
      </c>
      <c r="H203" s="77">
        <f>SUM(H204:H205)</f>
        <v>0</v>
      </c>
      <c r="I203" s="77">
        <f>SUM(I204:I205)</f>
        <v>479700</v>
      </c>
      <c r="J203" s="77">
        <f>SUM(J204:J205)</f>
        <v>479700</v>
      </c>
      <c r="K203" s="77"/>
      <c r="L203" s="77"/>
      <c r="M203" s="78"/>
    </row>
    <row r="204" spans="1:13" ht="15.75" customHeight="1">
      <c r="A204" s="186">
        <v>112</v>
      </c>
      <c r="B204" s="99">
        <v>92605</v>
      </c>
      <c r="C204" s="187">
        <v>6050</v>
      </c>
      <c r="D204" s="125" t="s">
        <v>152</v>
      </c>
      <c r="E204" s="120">
        <v>2018</v>
      </c>
      <c r="F204" s="123">
        <f>J204</f>
        <v>24600</v>
      </c>
      <c r="G204" s="181">
        <v>24600</v>
      </c>
      <c r="H204" s="123"/>
      <c r="I204" s="181">
        <f>G204+H204</f>
        <v>24600</v>
      </c>
      <c r="J204" s="102">
        <f>I204</f>
        <v>24600</v>
      </c>
      <c r="K204" s="102"/>
      <c r="L204" s="182"/>
      <c r="M204" s="105" t="s">
        <v>68</v>
      </c>
    </row>
    <row r="205" spans="1:13" ht="14.25" customHeight="1">
      <c r="A205" s="69">
        <v>113</v>
      </c>
      <c r="B205" s="99">
        <v>92605</v>
      </c>
      <c r="C205" s="187">
        <v>6050</v>
      </c>
      <c r="D205" s="125" t="s">
        <v>140</v>
      </c>
      <c r="E205" s="120">
        <v>2018</v>
      </c>
      <c r="F205" s="123">
        <f>J205</f>
        <v>455100</v>
      </c>
      <c r="G205" s="181">
        <v>455100</v>
      </c>
      <c r="H205" s="123"/>
      <c r="I205" s="181">
        <f>G205+H205</f>
        <v>455100</v>
      </c>
      <c r="J205" s="102">
        <f>I205</f>
        <v>455100</v>
      </c>
      <c r="K205" s="102"/>
      <c r="L205" s="182"/>
      <c r="M205" s="105" t="s">
        <v>68</v>
      </c>
    </row>
    <row r="206" spans="1:13" ht="15.75" customHeight="1">
      <c r="A206" s="186"/>
      <c r="B206" s="99"/>
      <c r="C206" s="121"/>
      <c r="D206" s="109" t="s">
        <v>41</v>
      </c>
      <c r="E206" s="110"/>
      <c r="F206" s="86">
        <f>SUM(F207:F208)</f>
        <v>114200</v>
      </c>
      <c r="G206" s="86">
        <f>SUM(G207:G208)</f>
        <v>114200</v>
      </c>
      <c r="H206" s="86">
        <f>SUM(H207:H208)</f>
        <v>0</v>
      </c>
      <c r="I206" s="162">
        <f>SUM(I207:I208)</f>
        <v>114200</v>
      </c>
      <c r="J206" s="86">
        <f>SUM(J207:J208)</f>
        <v>114200</v>
      </c>
      <c r="K206" s="86"/>
      <c r="L206" s="86"/>
      <c r="M206" s="111"/>
    </row>
    <row r="207" spans="1:13" ht="18" customHeight="1">
      <c r="A207" s="187">
        <v>114</v>
      </c>
      <c r="B207" s="99">
        <v>92605</v>
      </c>
      <c r="C207" s="187">
        <v>6060</v>
      </c>
      <c r="D207" s="125" t="s">
        <v>137</v>
      </c>
      <c r="E207" s="120">
        <v>2018</v>
      </c>
      <c r="F207" s="123">
        <v>90000</v>
      </c>
      <c r="G207" s="181">
        <v>90000</v>
      </c>
      <c r="H207" s="123"/>
      <c r="I207" s="181">
        <f>G207+H207</f>
        <v>90000</v>
      </c>
      <c r="J207" s="102">
        <f>I207</f>
        <v>90000</v>
      </c>
      <c r="K207" s="102"/>
      <c r="L207" s="182"/>
      <c r="M207" s="105" t="s">
        <v>138</v>
      </c>
    </row>
    <row r="208" spans="1:13" ht="26.25" customHeight="1">
      <c r="A208" s="187">
        <v>115</v>
      </c>
      <c r="B208" s="99">
        <v>92605</v>
      </c>
      <c r="C208" s="121">
        <v>6060</v>
      </c>
      <c r="D208" s="125" t="s">
        <v>163</v>
      </c>
      <c r="E208" s="120">
        <v>2018</v>
      </c>
      <c r="F208" s="123">
        <f>J208</f>
        <v>24200</v>
      </c>
      <c r="G208" s="181">
        <v>24200</v>
      </c>
      <c r="H208" s="123"/>
      <c r="I208" s="181">
        <f>G208+H208</f>
        <v>24200</v>
      </c>
      <c r="J208" s="102">
        <f>I208</f>
        <v>24200</v>
      </c>
      <c r="K208" s="102"/>
      <c r="L208" s="119"/>
      <c r="M208" s="105" t="s">
        <v>37</v>
      </c>
    </row>
    <row r="209" spans="1:13" ht="19.5" customHeight="1">
      <c r="A209" s="171" t="s">
        <v>142</v>
      </c>
      <c r="B209" s="113" t="s">
        <v>11</v>
      </c>
      <c r="C209" s="40"/>
      <c r="D209" s="41"/>
      <c r="E209" s="42"/>
      <c r="F209" s="39">
        <f aca="true" t="shared" si="23" ref="F209:L209">F210+F211+F212+F213+F214</f>
        <v>5837134</v>
      </c>
      <c r="G209" s="39">
        <f t="shared" si="23"/>
        <v>236632</v>
      </c>
      <c r="H209" s="39">
        <f t="shared" si="23"/>
        <v>0</v>
      </c>
      <c r="I209" s="39">
        <f t="shared" si="23"/>
        <v>236632</v>
      </c>
      <c r="J209" s="39">
        <f t="shared" si="23"/>
        <v>236632</v>
      </c>
      <c r="K209" s="39">
        <f t="shared" si="23"/>
        <v>0</v>
      </c>
      <c r="L209" s="39">
        <f t="shared" si="23"/>
        <v>0</v>
      </c>
      <c r="M209" s="63"/>
    </row>
    <row r="210" spans="1:13" ht="53.25" customHeight="1">
      <c r="A210" s="121">
        <v>116</v>
      </c>
      <c r="B210" s="96">
        <v>60013</v>
      </c>
      <c r="C210" s="121">
        <v>6300</v>
      </c>
      <c r="D210" s="108" t="s">
        <v>61</v>
      </c>
      <c r="E210" s="120" t="s">
        <v>157</v>
      </c>
      <c r="F210" s="123">
        <v>699304</v>
      </c>
      <c r="G210" s="73"/>
      <c r="H210" s="123"/>
      <c r="I210" s="160"/>
      <c r="J210" s="144">
        <f>I210</f>
        <v>0</v>
      </c>
      <c r="K210" s="145"/>
      <c r="L210" s="18"/>
      <c r="M210" s="105" t="s">
        <v>6</v>
      </c>
    </row>
    <row r="211" spans="1:13" ht="78" customHeight="1">
      <c r="A211" s="187">
        <v>117</v>
      </c>
      <c r="B211" s="96">
        <v>60013</v>
      </c>
      <c r="C211" s="187">
        <v>6300</v>
      </c>
      <c r="D211" s="108" t="s">
        <v>81</v>
      </c>
      <c r="E211" s="120">
        <v>2018</v>
      </c>
      <c r="F211" s="123">
        <f>J211</f>
        <v>70000</v>
      </c>
      <c r="G211" s="73">
        <v>70000</v>
      </c>
      <c r="H211" s="123"/>
      <c r="I211" s="181">
        <f>G211+H211</f>
        <v>70000</v>
      </c>
      <c r="J211" s="182">
        <f>I211</f>
        <v>70000</v>
      </c>
      <c r="K211" s="173"/>
      <c r="L211" s="18"/>
      <c r="M211" s="105" t="s">
        <v>6</v>
      </c>
    </row>
    <row r="212" spans="1:13" ht="60" customHeight="1">
      <c r="A212" s="187">
        <v>118</v>
      </c>
      <c r="B212" s="96">
        <v>60016</v>
      </c>
      <c r="C212" s="187">
        <v>6300</v>
      </c>
      <c r="D212" s="125" t="s">
        <v>180</v>
      </c>
      <c r="E212" s="120" t="s">
        <v>125</v>
      </c>
      <c r="F212" s="123">
        <v>5000000</v>
      </c>
      <c r="G212" s="73">
        <v>100000</v>
      </c>
      <c r="H212" s="123"/>
      <c r="I212" s="181">
        <f>G212+H212</f>
        <v>100000</v>
      </c>
      <c r="J212" s="182">
        <f>I212</f>
        <v>100000</v>
      </c>
      <c r="K212" s="173"/>
      <c r="L212" s="18"/>
      <c r="M212" s="105" t="s">
        <v>6</v>
      </c>
    </row>
    <row r="213" spans="1:13" ht="39" customHeight="1">
      <c r="A213" s="187">
        <v>119</v>
      </c>
      <c r="B213" s="96">
        <v>71095</v>
      </c>
      <c r="C213" s="187">
        <v>6639</v>
      </c>
      <c r="D213" s="125" t="s">
        <v>53</v>
      </c>
      <c r="E213" s="120" t="s">
        <v>77</v>
      </c>
      <c r="F213" s="123">
        <v>25330</v>
      </c>
      <c r="G213" s="123">
        <v>24132</v>
      </c>
      <c r="H213" s="123"/>
      <c r="I213" s="181">
        <f>G213+H213</f>
        <v>24132</v>
      </c>
      <c r="J213" s="182">
        <f>I213</f>
        <v>24132</v>
      </c>
      <c r="K213" s="173"/>
      <c r="L213" s="18"/>
      <c r="M213" s="105" t="s">
        <v>89</v>
      </c>
    </row>
    <row r="214" spans="1:13" ht="43.5" customHeight="1">
      <c r="A214" s="187">
        <v>120</v>
      </c>
      <c r="B214" s="96">
        <v>75404</v>
      </c>
      <c r="C214" s="187">
        <v>6170</v>
      </c>
      <c r="D214" s="188" t="s">
        <v>164</v>
      </c>
      <c r="E214" s="120">
        <v>2018</v>
      </c>
      <c r="F214" s="123">
        <f>J214</f>
        <v>42500</v>
      </c>
      <c r="G214" s="123">
        <v>42500</v>
      </c>
      <c r="H214" s="123"/>
      <c r="I214" s="181">
        <f>G214+H214</f>
        <v>42500</v>
      </c>
      <c r="J214" s="182">
        <f>I214</f>
        <v>42500</v>
      </c>
      <c r="K214" s="173"/>
      <c r="L214" s="18"/>
      <c r="M214" s="105" t="s">
        <v>138</v>
      </c>
    </row>
    <row r="215" spans="1:13" ht="12">
      <c r="A215" s="355" t="s">
        <v>141</v>
      </c>
      <c r="B215" s="356"/>
      <c r="C215" s="356"/>
      <c r="D215" s="357"/>
      <c r="E215" s="361"/>
      <c r="F215" s="362">
        <f>F12+F209</f>
        <v>135082430</v>
      </c>
      <c r="G215" s="362">
        <f>G12+G209</f>
        <v>23432805</v>
      </c>
      <c r="H215" s="362">
        <f>H12+H209</f>
        <v>-1420995</v>
      </c>
      <c r="I215" s="362">
        <f>I12+I209</f>
        <v>22011810</v>
      </c>
      <c r="J215" s="362">
        <f>J12+J209</f>
        <v>21414760</v>
      </c>
      <c r="K215" s="195"/>
      <c r="L215" s="365"/>
      <c r="M215" s="353"/>
    </row>
    <row r="216" spans="1:13" ht="12.75" customHeight="1" thickBot="1">
      <c r="A216" s="358"/>
      <c r="B216" s="359"/>
      <c r="C216" s="359"/>
      <c r="D216" s="360"/>
      <c r="E216" s="354"/>
      <c r="F216" s="354"/>
      <c r="G216" s="354"/>
      <c r="H216" s="354"/>
      <c r="I216" s="354"/>
      <c r="J216" s="354"/>
      <c r="K216" s="196">
        <f>K13</f>
        <v>597050</v>
      </c>
      <c r="L216" s="354"/>
      <c r="M216" s="354"/>
    </row>
    <row r="217" spans="1:13" ht="12.75" customHeight="1" thickTop="1">
      <c r="A217" s="369"/>
      <c r="B217" s="370"/>
      <c r="C217" s="371"/>
      <c r="D217" s="374" t="s">
        <v>34</v>
      </c>
      <c r="E217" s="375"/>
      <c r="F217" s="368">
        <f>F211+F201+F167+F140+F112+F38+F156+F15+F214+F126+F197</f>
        <v>8676425</v>
      </c>
      <c r="G217" s="368">
        <f>G211+G201+G167+G140+G112+G38+G156+G15+G214+G126+G198</f>
        <v>10008815</v>
      </c>
      <c r="H217" s="368">
        <f>H211+H201+H167+H140+H112+H38+H156+H15+H214+H126+H197</f>
        <v>-1341390</v>
      </c>
      <c r="I217" s="368">
        <f>I211+I201+I167+I140+I112+I38+I156+I15+I214+I126+I197</f>
        <v>8667425</v>
      </c>
      <c r="J217" s="368">
        <f>J211+J201+J167+J140+J112+J38+J156+J15+J214+J126+J197</f>
        <v>8520199</v>
      </c>
      <c r="K217" s="54">
        <f>K211+K201+K167+K140+K112+K38+K156+K15+K214+K126</f>
        <v>0</v>
      </c>
      <c r="L217" s="368">
        <f>L211+L201+L167+L140+L112+L38+L156+L15+L214+L126</f>
        <v>0</v>
      </c>
      <c r="M217" s="368"/>
    </row>
    <row r="218" spans="1:13" ht="12.75" customHeight="1">
      <c r="A218" s="302"/>
      <c r="B218" s="372"/>
      <c r="C218" s="373"/>
      <c r="D218" s="290"/>
      <c r="E218" s="290"/>
      <c r="F218" s="290"/>
      <c r="G218" s="290"/>
      <c r="H218" s="290"/>
      <c r="I218" s="290"/>
      <c r="J218" s="290"/>
      <c r="K218" s="246">
        <f>K127+K157</f>
        <v>147226</v>
      </c>
      <c r="L218" s="290"/>
      <c r="M218" s="290"/>
    </row>
    <row r="219" spans="1:13" ht="12">
      <c r="A219" s="319"/>
      <c r="B219" s="320"/>
      <c r="C219" s="320"/>
      <c r="D219" s="318" t="s">
        <v>33</v>
      </c>
      <c r="E219" s="319"/>
      <c r="F219" s="321">
        <f>F213+F168+F162+F141+F113+F108+F102+F39+F16+F210++F212</f>
        <v>126406005</v>
      </c>
      <c r="G219" s="321">
        <f>G213+G168+G162+G141+G113+G107+G102+G39+G16+G210+G106+G212</f>
        <v>13423990</v>
      </c>
      <c r="H219" s="321">
        <f>H213+H168+H162+H141+H113+H107+H102+H39+H16+H210+H106+H212</f>
        <v>-79605</v>
      </c>
      <c r="I219" s="321">
        <f>I213+I168+I162+I141+I113+I108+I102+I39+I16+I210+I212</f>
        <v>13344385</v>
      </c>
      <c r="J219" s="321">
        <f>J213+J168+J162+J141+J113+J107+J102+J39+J16+J210+J106+J212</f>
        <v>12894561</v>
      </c>
      <c r="K219" s="197"/>
      <c r="L219" s="315"/>
      <c r="M219" s="317"/>
    </row>
    <row r="220" spans="1:13" ht="13.5" customHeight="1">
      <c r="A220" s="316"/>
      <c r="B220" s="316"/>
      <c r="C220" s="316"/>
      <c r="D220" s="316"/>
      <c r="E220" s="316"/>
      <c r="F220" s="316"/>
      <c r="G220" s="316"/>
      <c r="H220" s="316"/>
      <c r="I220" s="316"/>
      <c r="J220" s="316"/>
      <c r="K220" s="198">
        <f>K13-K218</f>
        <v>449824</v>
      </c>
      <c r="L220" s="316"/>
      <c r="M220" s="316"/>
    </row>
    <row r="221" spans="1:13" ht="12">
      <c r="A221" s="333" t="s">
        <v>189</v>
      </c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</row>
    <row r="222" spans="6:11" ht="9.75">
      <c r="F222" s="152"/>
      <c r="G222" s="152"/>
      <c r="H222" s="152"/>
      <c r="I222" s="152"/>
      <c r="J222" s="152"/>
      <c r="K222" s="152"/>
    </row>
    <row r="223" spans="6:10" ht="9.75">
      <c r="F223" s="152"/>
      <c r="G223" s="152"/>
      <c r="H223" s="152"/>
      <c r="I223" s="152"/>
      <c r="J223" s="152"/>
    </row>
    <row r="224" spans="6:12" ht="9.75">
      <c r="F224" s="152"/>
      <c r="G224" s="152"/>
      <c r="H224" s="152"/>
      <c r="I224" s="152"/>
      <c r="J224" s="152"/>
      <c r="K224" s="152"/>
      <c r="L224" s="152"/>
    </row>
    <row r="225" ht="9.75">
      <c r="J225" s="152"/>
    </row>
    <row r="226" ht="9.75">
      <c r="K226" s="152"/>
    </row>
  </sheetData>
  <sheetProtection/>
  <mergeCells count="167">
    <mergeCell ref="L158:L159"/>
    <mergeCell ref="M158:M159"/>
    <mergeCell ref="J156:J157"/>
    <mergeCell ref="D158:D159"/>
    <mergeCell ref="F158:F159"/>
    <mergeCell ref="G158:G159"/>
    <mergeCell ref="H158:H159"/>
    <mergeCell ref="I158:I159"/>
    <mergeCell ref="J158:J159"/>
    <mergeCell ref="G160:G161"/>
    <mergeCell ref="I160:I161"/>
    <mergeCell ref="J160:J161"/>
    <mergeCell ref="H160:H161"/>
    <mergeCell ref="M160:M161"/>
    <mergeCell ref="D156:D157"/>
    <mergeCell ref="F156:F157"/>
    <mergeCell ref="G156:G157"/>
    <mergeCell ref="H156:H157"/>
    <mergeCell ref="I156:I157"/>
    <mergeCell ref="A160:A161"/>
    <mergeCell ref="B160:B161"/>
    <mergeCell ref="C160:C161"/>
    <mergeCell ref="D160:D161"/>
    <mergeCell ref="E160:E161"/>
    <mergeCell ref="F160:F161"/>
    <mergeCell ref="I217:I218"/>
    <mergeCell ref="J217:J218"/>
    <mergeCell ref="L217:L218"/>
    <mergeCell ref="M217:M218"/>
    <mergeCell ref="A217:C218"/>
    <mergeCell ref="D217:D218"/>
    <mergeCell ref="E217:E218"/>
    <mergeCell ref="F217:F218"/>
    <mergeCell ref="G217:G218"/>
    <mergeCell ref="H217:H218"/>
    <mergeCell ref="B8:B10"/>
    <mergeCell ref="A12:A13"/>
    <mergeCell ref="B12:B13"/>
    <mergeCell ref="L215:L216"/>
    <mergeCell ref="A106:A107"/>
    <mergeCell ref="D12:D13"/>
    <mergeCell ref="B109:B110"/>
    <mergeCell ref="H106:H107"/>
    <mergeCell ref="C109:C110"/>
    <mergeCell ref="A164:A165"/>
    <mergeCell ref="J215:J216"/>
    <mergeCell ref="I12:I13"/>
    <mergeCell ref="H12:H13"/>
    <mergeCell ref="G215:G216"/>
    <mergeCell ref="H215:H216"/>
    <mergeCell ref="E164:E165"/>
    <mergeCell ref="D104:D105"/>
    <mergeCell ref="A100:A101"/>
    <mergeCell ref="E8:E10"/>
    <mergeCell ref="E104:E105"/>
    <mergeCell ref="E100:E101"/>
    <mergeCell ref="C8:C10"/>
    <mergeCell ref="M215:M216"/>
    <mergeCell ref="A215:D216"/>
    <mergeCell ref="E215:E216"/>
    <mergeCell ref="F215:F216"/>
    <mergeCell ref="I215:I216"/>
    <mergeCell ref="F109:F110"/>
    <mergeCell ref="J9:J10"/>
    <mergeCell ref="G8:G10"/>
    <mergeCell ref="J109:J110"/>
    <mergeCell ref="I109:I110"/>
    <mergeCell ref="A6:L6"/>
    <mergeCell ref="F8:F10"/>
    <mergeCell ref="A8:A10"/>
    <mergeCell ref="A104:A105"/>
    <mergeCell ref="E12:E13"/>
    <mergeCell ref="A109:A110"/>
    <mergeCell ref="A221:M221"/>
    <mergeCell ref="J8:L8"/>
    <mergeCell ref="H8:H10"/>
    <mergeCell ref="I8:I10"/>
    <mergeCell ref="M164:M165"/>
    <mergeCell ref="D164:D165"/>
    <mergeCell ref="D100:D101"/>
    <mergeCell ref="D8:D10"/>
    <mergeCell ref="M8:M10"/>
    <mergeCell ref="M109:M110"/>
    <mergeCell ref="M106:M107"/>
    <mergeCell ref="L106:L107"/>
    <mergeCell ref="J106:J107"/>
    <mergeCell ref="I106:I107"/>
    <mergeCell ref="G109:G110"/>
    <mergeCell ref="H109:H110"/>
    <mergeCell ref="G106:G107"/>
    <mergeCell ref="E109:E110"/>
    <mergeCell ref="D109:D110"/>
    <mergeCell ref="M12:M13"/>
    <mergeCell ref="D106:D107"/>
    <mergeCell ref="C106:C107"/>
    <mergeCell ref="B106:B107"/>
    <mergeCell ref="F106:F107"/>
    <mergeCell ref="E106:E107"/>
    <mergeCell ref="M100:M101"/>
    <mergeCell ref="C12:C13"/>
    <mergeCell ref="M104:M105"/>
    <mergeCell ref="F12:F13"/>
    <mergeCell ref="I219:I220"/>
    <mergeCell ref="J219:J220"/>
    <mergeCell ref="G219:G220"/>
    <mergeCell ref="H219:H220"/>
    <mergeCell ref="J12:J13"/>
    <mergeCell ref="L12:L13"/>
    <mergeCell ref="L109:L110"/>
    <mergeCell ref="G12:G13"/>
    <mergeCell ref="A195:A196"/>
    <mergeCell ref="D195:D196"/>
    <mergeCell ref="E195:E196"/>
    <mergeCell ref="M195:M196"/>
    <mergeCell ref="L219:L220"/>
    <mergeCell ref="M219:M220"/>
    <mergeCell ref="D219:D220"/>
    <mergeCell ref="A219:C220"/>
    <mergeCell ref="E219:E220"/>
    <mergeCell ref="F219:F220"/>
    <mergeCell ref="A131:A132"/>
    <mergeCell ref="A133:A134"/>
    <mergeCell ref="A135:A136"/>
    <mergeCell ref="B131:B132"/>
    <mergeCell ref="B133:B134"/>
    <mergeCell ref="B135:B136"/>
    <mergeCell ref="C131:C132"/>
    <mergeCell ref="C133:C134"/>
    <mergeCell ref="C135:C136"/>
    <mergeCell ref="D131:D132"/>
    <mergeCell ref="D133:D134"/>
    <mergeCell ref="D135:D136"/>
    <mergeCell ref="E131:E132"/>
    <mergeCell ref="E133:E134"/>
    <mergeCell ref="E135:E136"/>
    <mergeCell ref="F131:F132"/>
    <mergeCell ref="F133:F134"/>
    <mergeCell ref="F135:F136"/>
    <mergeCell ref="G131:G132"/>
    <mergeCell ref="G133:G134"/>
    <mergeCell ref="G135:G136"/>
    <mergeCell ref="H131:H132"/>
    <mergeCell ref="H133:H134"/>
    <mergeCell ref="H135:H136"/>
    <mergeCell ref="I131:I132"/>
    <mergeCell ref="I133:I134"/>
    <mergeCell ref="I135:I136"/>
    <mergeCell ref="M135:M136"/>
    <mergeCell ref="M133:M134"/>
    <mergeCell ref="M131:M132"/>
    <mergeCell ref="J135:J136"/>
    <mergeCell ref="J131:J132"/>
    <mergeCell ref="J133:J134"/>
    <mergeCell ref="D126:D127"/>
    <mergeCell ref="D128:D129"/>
    <mergeCell ref="F126:F127"/>
    <mergeCell ref="F128:F129"/>
    <mergeCell ref="G126:G127"/>
    <mergeCell ref="G128:G129"/>
    <mergeCell ref="L128:L129"/>
    <mergeCell ref="M128:M129"/>
    <mergeCell ref="H126:H127"/>
    <mergeCell ref="H128:H129"/>
    <mergeCell ref="I128:I129"/>
    <mergeCell ref="I126:I127"/>
    <mergeCell ref="J126:J127"/>
    <mergeCell ref="J128:J129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3:G16"/>
  <sheetViews>
    <sheetView zoomScalePageLayoutView="0" workbookViewId="0" topLeftCell="A1">
      <selection activeCell="D17" sqref="D17"/>
    </sheetView>
  </sheetViews>
  <sheetFormatPr defaultColWidth="9.00390625" defaultRowHeight="12.75"/>
  <sheetData>
    <row r="13" ht="12.75">
      <c r="G13">
        <f>170000-19939</f>
        <v>150061</v>
      </c>
    </row>
    <row r="16" ht="12.75">
      <c r="D16">
        <f>24390*15%</f>
        <v>3658.5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2018-12-19T10:54:31Z</cp:lastPrinted>
  <dcterms:created xsi:type="dcterms:W3CDTF">2002-08-13T10:14:59Z</dcterms:created>
  <dcterms:modified xsi:type="dcterms:W3CDTF">2018-12-27T07:51:16Z</dcterms:modified>
  <cp:category/>
  <cp:version/>
  <cp:contentType/>
  <cp:contentStatus/>
</cp:coreProperties>
</file>