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601" activeTab="0"/>
  </bookViews>
  <sheets>
    <sheet name="szczegolowe" sheetId="1" r:id="rId1"/>
  </sheets>
  <definedNames>
    <definedName name="_xlnm.Print_Area" localSheetId="0">'szczegolowe'!$A$1:$N$246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<sst xmlns="http://schemas.openxmlformats.org/spreadsheetml/2006/main" count="504" uniqueCount="273">
  <si>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</si>
  <si>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</si>
  <si>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</si>
  <si>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</si>
  <si>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</si>
  <si>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</si>
  <si>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UG-RDM</t>
  </si>
  <si>
    <t>I</t>
  </si>
  <si>
    <t>Razem wydatki inwestycyjne</t>
  </si>
  <si>
    <t>Dochody własne</t>
  </si>
  <si>
    <t>z tego</t>
  </si>
  <si>
    <t>Razem wydatki inwestycyjne  (dotacje)</t>
  </si>
  <si>
    <t>Okres realizacji inwestycji</t>
  </si>
  <si>
    <t>Środki o których mowa w art.5 ust.1 pkt 2 i 3 uofp</t>
  </si>
  <si>
    <t>ZOPO</t>
  </si>
  <si>
    <t>Razem dział 010</t>
  </si>
  <si>
    <t>01010</t>
  </si>
  <si>
    <t>UG-PRI</t>
  </si>
  <si>
    <t>Realizacja  Jednostka  Referat</t>
  </si>
  <si>
    <t>UG -PRI</t>
  </si>
  <si>
    <t>rozdz. 80148</t>
  </si>
  <si>
    <t>Budowa kanalizacji w Łoziskach i Jazgarzewszczyźnie oraz w Starej Iwicznej ul. Kolejowa - I etap</t>
  </si>
  <si>
    <t>Budowa kanalizacji w Podolszynie, Janczewicach i Lesznowoli - I etap</t>
  </si>
  <si>
    <t>Łazy, Magdalenka  - Projekt rozbudowy ul. Ks. Słojewskiego wraz ze ścieżką rowerową na odcinku od. ul. Kaczeńców do ul. Rolnej</t>
  </si>
  <si>
    <t>Rozbudowa oczyszcz. ścieków w Wólce Kosowskiej- II etap</t>
  </si>
  <si>
    <t>2014-2016</t>
  </si>
  <si>
    <t>RAZEM DZIAŁ 010</t>
  </si>
  <si>
    <t xml:space="preserve">Lesznowola - Projekt  rozbudowy  ul. GRN  </t>
  </si>
  <si>
    <t>Marysin- Budowa ul. Zdrowotnej na odcinku od Al. Krakowskiej do ul. Ludowej oraz ul. Ludowej wraz z kanalizacją deszczową</t>
  </si>
  <si>
    <t xml:space="preserve">Marysin, Wólka Kosowska i Stefanowo - Projekt budowy ul Krzywej </t>
  </si>
  <si>
    <t>Stara Iwiczna - Projekt budowy dróg od ul. Słonecznej nr. adm. 43 i nr. adm. 47  do ul. Kolejowej wzdłuż działki o nr. adm. 5</t>
  </si>
  <si>
    <t>Wilcza Góra - Budowa ul. Jasnej wraz z odwodnieniem</t>
  </si>
  <si>
    <t>Wola Mrokowska - Projekt budowy ul. Wąskiej</t>
  </si>
  <si>
    <t>Wilcza Góra - Aktualizacja projektu budowy ul. Borowej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</si>
  <si>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</t>
    </r>
  </si>
  <si>
    <t>Mroków - Aktualizacja projektu i rozbudowa budynku Zespołu Szkół o halę sportową wraz z zapleczem socjalnym</t>
  </si>
  <si>
    <t xml:space="preserve">Mroków - Projekt i nadbudowa budynku szkoły </t>
  </si>
  <si>
    <t>RAZEM DZIAŁ 600</t>
  </si>
  <si>
    <t>RAZEM DZIAŁ 900</t>
  </si>
  <si>
    <t>RAZEM DZIAŁ 926</t>
  </si>
  <si>
    <t>Razem dział 010  (WPF) w tym:</t>
  </si>
  <si>
    <t>razem rozdz 60016 (WPF) w tym: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</si>
  <si>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</si>
  <si>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Razem rozdz. 90001 (WPF) w tym:</t>
  </si>
  <si>
    <t>2012-2016</t>
  </si>
  <si>
    <t>dział 010- wydatki jednoroczne</t>
  </si>
  <si>
    <t>dział 010- wydatki WPF</t>
  </si>
  <si>
    <t>dział  600- wydatki jednoroczne</t>
  </si>
  <si>
    <t>dział 600 - wydatki WPF</t>
  </si>
  <si>
    <t>dział  801- wydatki jednoroczne</t>
  </si>
  <si>
    <t>dział 801 - wydatki WPF</t>
  </si>
  <si>
    <t>dział  900 - wydatki jednoroczne</t>
  </si>
  <si>
    <t>dział 900 - wydatki WPF</t>
  </si>
  <si>
    <t>Wydatki WPF</t>
  </si>
  <si>
    <t xml:space="preserve">Wydatki jednoroczne </t>
  </si>
  <si>
    <t>dział  926 - wydatki jednoroczne</t>
  </si>
  <si>
    <t>OGÓŁEM    (I + II)  w tym:</t>
  </si>
  <si>
    <t xml:space="preserve">Nowe inwestycje </t>
  </si>
  <si>
    <t xml:space="preserve">Stefanowo, Warszwianka  - Projekt budowy ul. Malinowej </t>
  </si>
  <si>
    <t xml:space="preserve">Łazy - Budowa ul. Spokojnej, Marzeń i Szmaragdowej wraz z kanalizacją deszczową </t>
  </si>
  <si>
    <t>RAZEM DZIAŁ 700</t>
  </si>
  <si>
    <t>dział  700 - wydatki jednoroczne</t>
  </si>
  <si>
    <t>Razem rozdz. 90001  w tym:</t>
  </si>
  <si>
    <t>Mysiadło - Projekt parku wraz z małą architekturą oraz akwenu wodnego  (zbiornika retencyjnego)</t>
  </si>
  <si>
    <t>Łazy II - Projekt budowy drogi gminnej na działce nr 44/89</t>
  </si>
  <si>
    <t>Razem rozdz. 90015</t>
  </si>
  <si>
    <t>Mroków - Projekt budowy odcinka drogi gminnej od ul. Karasia do działki nr 23/8</t>
  </si>
  <si>
    <t>Razem dział 754</t>
  </si>
  <si>
    <r>
      <t xml:space="preserve">Dział  700 </t>
    </r>
    <r>
      <rPr>
        <sz val="10"/>
        <rFont val="Calibri"/>
        <family val="2"/>
      </rPr>
      <t>§</t>
    </r>
    <r>
      <rPr>
        <i/>
        <sz val="10"/>
        <rFont val="Cambria"/>
        <family val="1"/>
      </rPr>
      <t xml:space="preserve"> 6050</t>
    </r>
  </si>
  <si>
    <t>Mysiadło - Budowa boiska przy szkole ul. Kwiatowa</t>
  </si>
  <si>
    <t>2015-2017</t>
  </si>
  <si>
    <t>2015-2016</t>
  </si>
  <si>
    <t>Mysiadło -Aktualizacja projektu budowlano - wykonawczego  CEiS dla II etapu budowy</t>
  </si>
  <si>
    <t>Janczewice, Lesznowola  - Projekt budowy drogi gminnej Nr 280307W</t>
  </si>
  <si>
    <t>2009-2016</t>
  </si>
  <si>
    <t>Nakłady w roku 2016</t>
  </si>
  <si>
    <t>razem rozdz 60004 w tym:</t>
  </si>
  <si>
    <t>Razem rozdz. 90003</t>
  </si>
  <si>
    <t>Razem rozdz. 90004</t>
  </si>
  <si>
    <t>RAZEM DZIAŁ 921</t>
  </si>
  <si>
    <t>dział  921 - wydatki jednoroczne</t>
  </si>
  <si>
    <t>Nowa Iwiczna - Instalacja monitoringu na terenie Zespołu Szkół Publicznych - Fundusz Sołecki</t>
  </si>
  <si>
    <t>GOK</t>
  </si>
  <si>
    <t>CS</t>
  </si>
  <si>
    <t>Zamienie - Zakup zestawu urządzeń do zabawy na plac zabaw przy przedszkolu w Zamieniu</t>
  </si>
  <si>
    <t>RAZEM DZIAŁ 750</t>
  </si>
  <si>
    <t>UG-Informatyk</t>
  </si>
  <si>
    <r>
      <t>Mysiadło - Projekt i budowa alejek (ciągów pieszych) na terenie komunalnym przy stawie -</t>
    </r>
    <r>
      <rPr>
        <b/>
        <sz val="8"/>
        <rFont val="Cambria"/>
        <family val="1"/>
      </rPr>
      <t xml:space="preserve"> Fundusz Sołecki</t>
    </r>
  </si>
  <si>
    <r>
      <t xml:space="preserve">Magdalenka - Zakup zamiatarki chodników - </t>
    </r>
    <r>
      <rPr>
        <b/>
        <sz val="8"/>
        <rFont val="Cambria"/>
        <family val="1"/>
      </rPr>
      <t>Fundusz Sołecki</t>
    </r>
  </si>
  <si>
    <r>
      <t>Mroków - Zakup altany na skwerku zielonym -</t>
    </r>
    <r>
      <rPr>
        <b/>
        <sz val="8"/>
        <rFont val="Cambria"/>
        <family val="1"/>
      </rPr>
      <t xml:space="preserve"> Fundusz Sołecki</t>
    </r>
  </si>
  <si>
    <r>
      <t>Łazy II - Projekt i budowa oświetlenia ul. Alternatywy (punkty świetlne) -</t>
    </r>
    <r>
      <rPr>
        <b/>
        <sz val="8"/>
        <rFont val="Cambria"/>
        <family val="1"/>
      </rPr>
      <t xml:space="preserve"> Fundusz Sołecki</t>
    </r>
  </si>
  <si>
    <r>
      <t xml:space="preserve">Łazy II - Projekt oświetlenia ul. Makowej (punkty świetlne) - </t>
    </r>
    <r>
      <rPr>
        <b/>
        <sz val="8"/>
        <rFont val="Cambria"/>
        <family val="1"/>
      </rPr>
      <t>Fundusz Sołecki</t>
    </r>
  </si>
  <si>
    <r>
      <t xml:space="preserve">Mysiadło - Projekt i budowa oświetlenia wokół stawu od ul. Osiedlowej (punkty świetlne) </t>
    </r>
    <r>
      <rPr>
        <b/>
        <sz val="8"/>
        <rFont val="Cambria"/>
        <family val="1"/>
      </rPr>
      <t>- Fundusz Sołecki</t>
    </r>
  </si>
  <si>
    <r>
      <t xml:space="preserve">Zgorzała - Zakup sprzętu audio-wideo, lodówki do świetlicy - </t>
    </r>
    <r>
      <rPr>
        <b/>
        <sz val="8"/>
        <rFont val="Cambria"/>
        <family val="1"/>
      </rPr>
      <t>Fundusz Sołecki</t>
    </r>
  </si>
  <si>
    <r>
      <t>92605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</t>
    </r>
  </si>
  <si>
    <t>92605§ 6060</t>
  </si>
  <si>
    <r>
      <t>Wólka Kosowska - Oświetlenie placu zabaw przy świetlicy w Wólce Kosowskiej (punkty świetlne) -</t>
    </r>
    <r>
      <rPr>
        <b/>
        <sz val="8"/>
        <rFont val="Cambria"/>
        <family val="1"/>
      </rPr>
      <t xml:space="preserve"> Fundusz Sołecki</t>
    </r>
  </si>
  <si>
    <r>
      <t>Garbatka - Zakup urządzeń siłowych dla dorosłych -</t>
    </r>
    <r>
      <rPr>
        <b/>
        <sz val="8"/>
        <rFont val="Cambria"/>
        <family val="1"/>
      </rPr>
      <t xml:space="preserve"> Fundusz Sołecki</t>
    </r>
  </si>
  <si>
    <r>
      <t>Łazy II - Zakup siłowni do świetlicy -</t>
    </r>
    <r>
      <rPr>
        <b/>
        <sz val="8"/>
        <rFont val="Cambria"/>
        <family val="1"/>
      </rPr>
      <t xml:space="preserve"> Fundusz Sołecki</t>
    </r>
  </si>
  <si>
    <r>
      <t xml:space="preserve">Nowa Wola - Zakup siłowni zewnętrznych i zestawu do ćwiczeń street workout - </t>
    </r>
    <r>
      <rPr>
        <b/>
        <sz val="8"/>
        <rFont val="Cambria"/>
        <family val="1"/>
      </rPr>
      <t>Fundusz Sołecki</t>
    </r>
  </si>
  <si>
    <r>
      <t>Zgorzała - Zakup urządzeń siłowych na boisko -</t>
    </r>
    <r>
      <rPr>
        <b/>
        <sz val="8"/>
        <rFont val="Cambria"/>
        <family val="1"/>
      </rPr>
      <t xml:space="preserve"> Fundusz Sołecki</t>
    </r>
  </si>
  <si>
    <t>Zakup oprogramowania i macierzy do kopi bezpieczeństwa</t>
  </si>
  <si>
    <t>Marysin-cz.wschodnia, Kol. Warszawska i Wólka Kosowska -cz. wschodnia - Projekt kanalizacji sanitarnej</t>
  </si>
  <si>
    <r>
      <t xml:space="preserve">Łoziska - Projekt oświetlenia ul. Złotych Łanów  (punkty świetlne) - </t>
    </r>
    <r>
      <rPr>
        <b/>
        <sz val="8"/>
        <rFont val="Cambria"/>
        <family val="1"/>
      </rPr>
      <t>Fundusz Sołecki Sołectwa Jazgarzewszczyzna</t>
    </r>
  </si>
  <si>
    <r>
      <t>Jazgarzewszczyzna - Projekt i budowa oświetlenia ul. Leśna (punkty świetlne)-</t>
    </r>
    <r>
      <rPr>
        <b/>
        <sz val="8"/>
        <rFont val="Cambria"/>
        <family val="1"/>
      </rPr>
      <t xml:space="preserve"> Fundusz Sołecki</t>
    </r>
  </si>
  <si>
    <t xml:space="preserve">Obligacje      </t>
  </si>
  <si>
    <t>Dotacje</t>
  </si>
  <si>
    <t>Pożyczki</t>
  </si>
  <si>
    <t>Fundusz Sołecki</t>
  </si>
  <si>
    <t>Łazy - Projekt odwodnienia ul. Różanej i Masztowej</t>
  </si>
  <si>
    <t>Mysiadło - Projekt budowy kanalizacji deszczowej ul. Poprzeczna, Zakręt, Goździków i Wiejska</t>
  </si>
  <si>
    <t xml:space="preserve">Nowa Iwiczna - Projekt  odwodnienia ul. Migdałowej i ul. Krasickiego </t>
  </si>
  <si>
    <t>Wilcza Góra - ul. Jelenia i Magdalenka ul. Kaczeńców -projekt budowy rowu odwadniającego wraz z przepustami na działkach o nr ewid. 2112, 2121, 2111, 2109, 2108, 2107 i 1603</t>
  </si>
  <si>
    <t>UG-RPI</t>
  </si>
  <si>
    <t>"Rozbudowa i przebudowa  drogi powiatowej Nr 2849W Wola Mrokowska - Garbatka - w tym wykonanie dokumentacji" - pomoc finansowa dla  Powiatu Piaseczyńskiego</t>
  </si>
  <si>
    <t>"Rozbudowa drogi powiatowej nr 2860 wraz z rozbudową skrzyżowania z drogą powiatową nr 2840 - w tym wykonanie dokumentacji"- Mroków, Jabłonowo, Wólka Kosowska- pomoc finsowa  dla Powiatu Piaseczyńskiego</t>
  </si>
  <si>
    <t>Budowa sygnalizacji świetlnej w ciągu drogi wojewódzkiej nr 721 (skrzyżowanie ul. Słonecznej i ul. Szkolnej w m. Lesznowola - etap I – opracowanie dokumentacji)- pomoc finansowa dla Samorządu Województwa Mazowieckiego</t>
  </si>
  <si>
    <r>
      <t>Janczewice - Zakup stołu do pingponga i siłowni zewnętrznych na gminny plac zabaw -</t>
    </r>
    <r>
      <rPr>
        <b/>
        <sz val="8"/>
        <rFont val="Cambria"/>
        <family val="1"/>
      </rPr>
      <t xml:space="preserve"> Fundusz Sołecki</t>
    </r>
  </si>
  <si>
    <r>
      <t>Łazy II - Zakup zabawek na gminny plac zabaw -</t>
    </r>
    <r>
      <rPr>
        <b/>
        <sz val="8"/>
        <rFont val="Cambria"/>
        <family val="1"/>
      </rPr>
      <t xml:space="preserve"> Fundusz Sołecki</t>
    </r>
  </si>
  <si>
    <r>
      <t>Magdalenka - Zakup zabawek na gminny plac zabaw -</t>
    </r>
    <r>
      <rPr>
        <b/>
        <sz val="8"/>
        <rFont val="Cambria"/>
        <family val="1"/>
      </rPr>
      <t xml:space="preserve"> Fundusz Sołecki</t>
    </r>
  </si>
  <si>
    <r>
      <t xml:space="preserve">Marysin - Zakup urządzeń siłowych na gminny plac zabaw - </t>
    </r>
    <r>
      <rPr>
        <b/>
        <sz val="8"/>
        <rFont val="Cambria"/>
        <family val="1"/>
      </rPr>
      <t>Fundusz Sołecki</t>
    </r>
  </si>
  <si>
    <r>
      <t xml:space="preserve">Mysiadło - Zakup urządzeń siłowych na gminny plac zabaw przy ul. Polnej - </t>
    </r>
    <r>
      <rPr>
        <b/>
        <sz val="8"/>
        <rFont val="Cambria"/>
        <family val="1"/>
      </rPr>
      <t>Fundusz Sołecki</t>
    </r>
  </si>
  <si>
    <r>
      <t xml:space="preserve">Podolszyn - Zakup sprzętu i zabawek na gminny plac zabaw - </t>
    </r>
    <r>
      <rPr>
        <b/>
        <sz val="8"/>
        <rFont val="Cambria"/>
        <family val="1"/>
      </rPr>
      <t>Fundusz Sołecki</t>
    </r>
  </si>
  <si>
    <r>
      <t>Wilcza Góra - Zakup sprzętu i zbawek na gminny plac zabaw -</t>
    </r>
    <r>
      <rPr>
        <b/>
        <sz val="8"/>
        <rFont val="Cambria"/>
        <family val="1"/>
      </rPr>
      <t xml:space="preserve"> Fundusz Sołecki</t>
    </r>
  </si>
  <si>
    <r>
      <t>Władysławów - Zakup sprzętu sportowego na gminny plac zabaw -</t>
    </r>
    <r>
      <rPr>
        <b/>
        <sz val="8"/>
        <rFont val="Cambria"/>
        <family val="1"/>
      </rPr>
      <t xml:space="preserve"> Fundusz Sołecki</t>
    </r>
  </si>
  <si>
    <t>Nakłady w roku 2016 po zmianach</t>
  </si>
  <si>
    <r>
      <t xml:space="preserve">Zakup wiaty przystankowej w Jazgarzewszczyźnie - </t>
    </r>
    <r>
      <rPr>
        <b/>
        <sz val="8"/>
        <color indexed="8"/>
        <rFont val="Cambria"/>
        <family val="1"/>
      </rPr>
      <t>Fundusz Sołecki</t>
    </r>
  </si>
  <si>
    <t xml:space="preserve">"Rozbudowa i przebudowa drogi powiatowej Nr 2844W ul. Wojska Polskiego  - w tym wykonanie dokumentacji" - Lesznowola i Wilcza Góra - pomoc finansowa dla Powiatu Piaseczyńskiego </t>
  </si>
  <si>
    <t>Nowe inwestycje</t>
  </si>
  <si>
    <t>Stare inwestycje</t>
  </si>
  <si>
    <t>Kontynuowane</t>
  </si>
  <si>
    <t>Zakup programu komputerowego do inwentaryzacji</t>
  </si>
  <si>
    <t xml:space="preserve">Łoziska - Projekt budowy wodociągu ul. Fabryczna </t>
  </si>
  <si>
    <t>Zgorzała - Budowa wodociągu i kanalizacji ul. Jaskółki</t>
  </si>
  <si>
    <r>
      <t xml:space="preserve">razem rozdz 60016 </t>
    </r>
    <r>
      <rPr>
        <b/>
        <sz val="8"/>
        <rFont val="Calibri"/>
        <family val="2"/>
      </rPr>
      <t>§</t>
    </r>
    <r>
      <rPr>
        <b/>
        <sz val="8"/>
        <rFont val="Cambria"/>
        <family val="1"/>
      </rPr>
      <t xml:space="preserve"> 6050 </t>
    </r>
    <r>
      <rPr>
        <b/>
        <sz val="8"/>
        <rFont val="Cambria"/>
        <family val="1"/>
      </rPr>
      <t>w tym:</t>
    </r>
  </si>
  <si>
    <r>
      <t xml:space="preserve">razem rozdz 60016 </t>
    </r>
    <r>
      <rPr>
        <b/>
        <sz val="8"/>
        <rFont val="Calibri"/>
        <family val="2"/>
      </rPr>
      <t>§</t>
    </r>
    <r>
      <rPr>
        <b/>
        <sz val="8"/>
        <rFont val="Cambria"/>
        <family val="1"/>
      </rPr>
      <t xml:space="preserve"> 6060 </t>
    </r>
    <r>
      <rPr>
        <b/>
        <sz val="8"/>
        <rFont val="Cambria"/>
        <family val="1"/>
      </rPr>
      <t>w tym:</t>
    </r>
  </si>
  <si>
    <t>Marysin - zakup nieruchomości niezabudowanej dz. nr 44</t>
  </si>
  <si>
    <t>Łazy - Projekt budowy drogi 26 KDD i 27KDD</t>
  </si>
  <si>
    <t>2016-2017</t>
  </si>
  <si>
    <t>Łoziska - Projekt budowy drogi 33 KDGD</t>
  </si>
  <si>
    <t xml:space="preserve">Wola Mrokowska, Mroków  - Projekt budowy ul. Łącznej i Górskiego </t>
  </si>
  <si>
    <t>Rozbudowa  garażu dla OSP Nowa Wola</t>
  </si>
  <si>
    <t>PLAN WYDATKÓW  MAJĄTKOWYCH   W  2016 ROKU - po zmianach</t>
  </si>
  <si>
    <t>Wymiana sieci komputerowej  w Urzędzie Gminy</t>
  </si>
  <si>
    <t>Wymiana sieci elektrycznej w Urzędzie Gminy</t>
  </si>
  <si>
    <t>Wymiana sieci telefonicznej w Urzędzie Gminy</t>
  </si>
  <si>
    <t xml:space="preserve">Mysiadło - Projekt budowy wodociągu i kanalizacji w ul. Poprzecznej </t>
  </si>
  <si>
    <t>Nowa Wola - Budowa wodociągu i kanalizacji na działkach nr  642/16, 642/28, 642/51, 642/60 i  103</t>
  </si>
  <si>
    <t>UG-RGG</t>
  </si>
  <si>
    <t>Lesznowola - Opracowanie koncepcji i projektu rewitalizacji społeczno-gospodarczej nieruchomości z uwzględnieniem odrestaurowania  "Pałacyku"</t>
  </si>
  <si>
    <t>Łoziska - Projekt budowy ul. Fabrycznej</t>
  </si>
  <si>
    <t>Magdalenka - Projekt budowy ul. Gąsek i ul. Koniecznej</t>
  </si>
  <si>
    <r>
      <t xml:space="preserve">Dział  700 </t>
    </r>
    <r>
      <rPr>
        <sz val="10"/>
        <rFont val="Calibri"/>
        <family val="2"/>
      </rPr>
      <t>§</t>
    </r>
    <r>
      <rPr>
        <i/>
        <sz val="10"/>
        <rFont val="Cambria"/>
        <family val="1"/>
      </rPr>
      <t xml:space="preserve"> 6060</t>
    </r>
  </si>
  <si>
    <t>Mysiadło - Renowacja studni głębinowej</t>
  </si>
  <si>
    <t>Rozdz. 75412</t>
  </si>
  <si>
    <t>Razem dział 801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</si>
  <si>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</si>
  <si>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Wólka Kosowska - Aktualizacja projektu i budowa przedszkola</t>
  </si>
  <si>
    <t>2016-2018</t>
  </si>
  <si>
    <t xml:space="preserve">Wólka Kosowska - Projekt i budowa boiska sportowego i placu zabaw </t>
  </si>
  <si>
    <t>Zakup urządzeń na boiska i place zabaw ogólnodostępne</t>
  </si>
  <si>
    <t>RAZEM DZIAŁ 710 WPF</t>
  </si>
  <si>
    <t>UG-GGN</t>
  </si>
  <si>
    <t>Lesznowola - Modernizacja boiska przy ul. Szkolnej</t>
  </si>
  <si>
    <t>Łazy  -  Projekt i budowa oświetlenia na działkach 430/4, 430/8 i 434/3  (punkty świetlne)</t>
  </si>
  <si>
    <t>Magdalenka  -  Projekt  oświetlenia ulic w dziale VI  (punkty świetlne)</t>
  </si>
  <si>
    <r>
      <t>Kolonia Warszawska - Budowa oświetlenia na drodze nr 48/1 i 47/1  w sołectwie Jabłonowo (punkty świetlne)-</t>
    </r>
    <r>
      <rPr>
        <b/>
        <sz val="8"/>
        <rFont val="Cambria"/>
        <family val="1"/>
      </rPr>
      <t xml:space="preserve"> Fundusz Sołecki</t>
    </r>
  </si>
  <si>
    <t xml:space="preserve">Zamienie - Modernizacja boiska </t>
  </si>
  <si>
    <t xml:space="preserve">Zamienie - Projekt budowy szkoły </t>
  </si>
  <si>
    <t>Magdalenka - Projekt i budowa spinki wodociagowej pomiędzy ulicami Środkową i Kaczeńców</t>
  </si>
  <si>
    <t xml:space="preserve">Nowa Wola - Projekt budowy drogi ul. Plonowa na odcinku od drogi dz. nr 22 do ul. Raszyńskiej </t>
  </si>
  <si>
    <t>Regionalne partnerstwo samorządów Mazowsza dla aktywizacji społeczeństwa informatycznego w zakresie e-administracji i geoinformacji</t>
  </si>
  <si>
    <t>Dofinansowanie zakupu samochodu osobowego małolitrażowego segmentu C w wersji oznakowanej  dla Komendy Wojewódzkiej Policji z przeznaczeniem dla Komisariatu Policji w Lesznowoli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</si>
  <si>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</si>
  <si>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t>Nowa Iwiczna - Zakup udzwigu (windy) osobowego w budynku szkoły</t>
  </si>
  <si>
    <t>Mroków - Przebudowa ośrodka zdrowia z przebudową wewnętrznej instalacji gazowej</t>
  </si>
  <si>
    <r>
      <t xml:space="preserve">Dział  700 </t>
    </r>
    <r>
      <rPr>
        <sz val="10"/>
        <rFont val="Calibri"/>
        <family val="2"/>
      </rPr>
      <t>§</t>
    </r>
    <r>
      <rPr>
        <i/>
        <sz val="10"/>
        <rFont val="Cambria"/>
        <family val="1"/>
      </rPr>
      <t xml:space="preserve"> 6050 WPF</t>
    </r>
  </si>
  <si>
    <t>dział  700 - wydatki WPF</t>
  </si>
  <si>
    <t xml:space="preserve">Nowa Wola - Projekt budowy ul. Ornej </t>
  </si>
  <si>
    <t>Łazy - Zakup oprogramowania biurowego dla szkoły</t>
  </si>
  <si>
    <t>Zakup pieca  konwekcyjno-parowego dla ZSP w Mrokowie - stołówka szkolna</t>
  </si>
  <si>
    <t>Łazy, PGR i Radiostacja Łazy  - Projekt budowy kanalizacji deszczowej ul. Łączności i ul. Rolna</t>
  </si>
  <si>
    <t>Łoziska  -  Projekt  i budowa oświetlenia ul. Złotej Jesieni i Kwitnącej Wiśni  (punkty świetlne)</t>
  </si>
  <si>
    <t>Wilcza Góra  -  Projekt  budowy oświetlenia ul. Anielska i Księżycowa (punkty świetlne)</t>
  </si>
  <si>
    <t>Zakup kserokopiarki</t>
  </si>
  <si>
    <t xml:space="preserve">Łazy-Budowa parkingu przy ul. Ks. H. Słojewskiego </t>
  </si>
  <si>
    <t>Zakup pieca konwekcyjno-parowego  do stołówki przedszkolnej w Jastrzębcu</t>
  </si>
  <si>
    <t>Zakup kuchni gazowej do stołówki przedszkolnej w Mysiadle</t>
  </si>
  <si>
    <t>Nowa Wola - Projekt budowy drogi dojazdowej o symbolu 16 KDD</t>
  </si>
  <si>
    <t>Łazy- Budowa wodociągu i kanalizacji z przyłączami w ulicy bocznej od ul. Kwiatowej i w ulicy bocznej od ul. Wiejskiej</t>
  </si>
  <si>
    <t xml:space="preserve">Kolonia Warszawska - Projekt budowy drogi na działce nr 22/4 i Nr 53- I etap </t>
  </si>
  <si>
    <t>Marysin- Przebudowa skrzyżowania drogi gminnej nr 280396W z drogą nr "7"</t>
  </si>
  <si>
    <t>Zakup pieca konwekcyjno - gastronomicznego do stołówki szkolnej w Łazach</t>
  </si>
  <si>
    <t>UG-RGNK</t>
  </si>
  <si>
    <t>Nowa Iwiczna - Zakup dwóch  kolorowych drukarek do szkoły</t>
  </si>
  <si>
    <t>Mroków - Projekt i budowa boiska do piłki nożnej</t>
  </si>
  <si>
    <t xml:space="preserve">Nowa Iwiczna, Stara Iwiczna, Nowa Wola - Projekt rozbudowy ul. Kieleckiej </t>
  </si>
  <si>
    <r>
      <t xml:space="preserve">rozdz. 75412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</t>
    </r>
  </si>
  <si>
    <r>
      <t xml:space="preserve">rozdz. 75412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</si>
  <si>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t>Zamienie - Projekt i budowa garażu dla OSP</t>
  </si>
  <si>
    <t>Mroków - Budowa oświetlenia boiska wraz z okablowaniem (punkty świetlne)</t>
  </si>
  <si>
    <t xml:space="preserve">Komendant Gminny OSP </t>
  </si>
  <si>
    <t>Lesznowola  - Projekt budowy drogi na działkach nr 99/17 i 99/18 (do budynku komunalno-socjalnego)</t>
  </si>
  <si>
    <t>Budowa kanalizacji w Łoziskach i Jazgarzewszczyźnie oraz w Starej Iwicznej ul. Kolejowa - II etap</t>
  </si>
  <si>
    <t>Magdalenka  -  Projekt  oświetlenia ul. Jarzębinowej od ul. Parkowej do ul. Sosnowej  (punkty świetlne)</t>
  </si>
  <si>
    <t xml:space="preserve">Mysiadło - Budowa oświetlenia ulicznego, sieci elektro-energetycznej i oświetlenie parkingu  ul. Topolowej (punkty świetlne) </t>
  </si>
  <si>
    <t>Mysiadło - Projekt i  przebudowa infrastruktury technicznej</t>
  </si>
  <si>
    <t>Magdalenka - Budowa ul. Modrzewiowej</t>
  </si>
  <si>
    <t>Wola Mrokowska - Budowa ul. Malowniczej</t>
  </si>
  <si>
    <t xml:space="preserve">Mroków - Budowa ul. Kościelnej </t>
  </si>
  <si>
    <t xml:space="preserve">Łazy-Budowa ul. Familijnej </t>
  </si>
  <si>
    <t>Nowa Wola  -  Projekt  i budowa oświetlenia ul. Storczykowej (punkty świetlne)</t>
  </si>
  <si>
    <t xml:space="preserve">Zakup tabletów dla Radnych </t>
  </si>
  <si>
    <t>Budowa chodnika ul. Przyszłości  w Łazach II- Pomoc finansowa dla Powiatu Piaseczyńskiego</t>
  </si>
  <si>
    <t>Mysiadło - Modernizacja ul. Granicznej na odcinku od ul. Agrestowej  do ul. Kwiatowej</t>
  </si>
  <si>
    <t>Mysiadło - Budowa kolektora kanalizacji -wschodnia strona ul. Puławskiej</t>
  </si>
  <si>
    <t>Lesznowola, Nowa Wola -Budowa ul. Sportowej i Ornej - II etap</t>
  </si>
  <si>
    <t xml:space="preserve">Łazy - Zakup nieruchomości niezabudowanej pod drogę, działka nr 51/4 </t>
  </si>
  <si>
    <t>Mysiadło - Zakup nieruchomości niezabudowanej na poszerzenie u. Kuropatwy działka nr 142/5</t>
  </si>
  <si>
    <t>Nowa Iwiczna, Stara Iwiczna  - Projekt  budowy drogi wzdłuż torów łączącej Starą Iwiczną z Nową Iwiczną- I etap</t>
  </si>
  <si>
    <t>Wólka Kosowska - Budowa kanalizacji sanitarnej i wodociągu z przyłączami dz. nr 109/8; 109/9; 109/15; 114/1 i 122/7 przy ul. Nadrzecznej</t>
  </si>
  <si>
    <t>Budowa nowego przebiegu drogi wojewódzkiej nr 721 na odcinku od drogi krajowej nr 7 do skrzyżowania drogi wojewódzkiej nr 721 z ul. Mleczarską w Piasecznie - pomoc finansowa dla Samorządu Województwa Mazowieckiego</t>
  </si>
  <si>
    <t>2015-2018</t>
  </si>
  <si>
    <t>Wólka Kosowska -Projekt budowy drogi o symbolu 21KDL i 20 KDL do działki Nr 59/2 i 60/17</t>
  </si>
  <si>
    <t>Nowa Iwiczna - Zakup nieruchomości niezabudowanej pod budowę nowej części szkoły  wraz z Centrum Integracji Społecznej dz. nr 31/53; 31/54; 31/55 i 31/57</t>
  </si>
  <si>
    <t xml:space="preserve">Kosów - Projekt budowy kanalizacji ul. Podleśnej </t>
  </si>
  <si>
    <t>Nowa Wola - Projekt budowy ul. Storczykowej</t>
  </si>
  <si>
    <r>
      <t xml:space="preserve">Wólka Kosowska - Projekt i budowa oświetlenia ul. Melonowej (punkty świetlne) - </t>
    </r>
    <r>
      <rPr>
        <b/>
        <sz val="8"/>
        <rFont val="Cambria"/>
        <family val="1"/>
      </rPr>
      <t>Fundusz Sołecki</t>
    </r>
  </si>
  <si>
    <t>Razem rozdz. 90015 (WPF)</t>
  </si>
  <si>
    <t>RAZEM DZIAŁ 852</t>
  </si>
  <si>
    <t>Zakup serwera z oprogramowaniem</t>
  </si>
  <si>
    <t>GOPS</t>
  </si>
  <si>
    <t>rozdz. 80104</t>
  </si>
  <si>
    <r>
      <t>Wola Mrokowska - Zakup altany na  plac zabaw -</t>
    </r>
    <r>
      <rPr>
        <b/>
        <sz val="8"/>
        <rFont val="Cambria"/>
        <family val="1"/>
      </rPr>
      <t xml:space="preserve"> Fundusz Sołecki</t>
    </r>
  </si>
  <si>
    <t>Jazgarzewszczyzna - ul. Krzywa; Kolonia Lesznowola - ul. Krótka i ul. Borowa;  Lesznowola - ul. GRN, Okrężna, Sportowa  i Oficerska;  Łazy - ul. Kwiatowa, Spokojna;  Marysin - ul. Zdrowotna, ul. Ludowa; Mysiadło - ul. Polna i ul. Topolowa, Nowa Iwiczna - ul. Torowa i Mleczarska; Nowa Wola - ul. Orna; Stara Iwiczna - ul. Mleczarska; Stefanowo - ul. Malinowa i ul. Urocza; Wilcza Góra - ul. Przyleśna, ul. Borowa i ul. Jasna - nabycie gruntów pod drogi gminne</t>
  </si>
  <si>
    <t>Magdalenka  -  Budowa oświetlenia  ul. Leszczynowej (punkty świetlne)</t>
  </si>
  <si>
    <t xml:space="preserve">Nowa Iwiczna - Zakup nieruchomości niezabudowanej pod drogę działka nr 450 i 12/28 </t>
  </si>
  <si>
    <r>
      <t>Zgorzała - Zakup altany  (przy boisku) -</t>
    </r>
    <r>
      <rPr>
        <b/>
        <sz val="8"/>
        <rFont val="Cambria"/>
        <family val="1"/>
      </rPr>
      <t xml:space="preserve"> Fundusz Sołecki</t>
    </r>
  </si>
  <si>
    <t xml:space="preserve">Stefanowo- Budowa kolektora kanalizacyjnego wraz z przyłączami na odcinku od oczyszczalni ścieków w Łazach do ul. Uroczej </t>
  </si>
  <si>
    <r>
      <t xml:space="preserve">Łazy - Budowa odwodnienia ul. Różanej  i ul. Masztowej  (I etap ul. Masztowa) - </t>
    </r>
    <r>
      <rPr>
        <b/>
        <sz val="9"/>
        <color indexed="8"/>
        <rFont val="Cambria"/>
        <family val="1"/>
      </rPr>
      <t xml:space="preserve">Fundusz Sołecki 15.000,-zł </t>
    </r>
  </si>
  <si>
    <t>Nowa Iwiczna - Projekt budowy oświetlenia ul. Zimowa (na odcinku  od numeru  49/77 do ul. Wiosennej), (punkty świetlne)</t>
  </si>
  <si>
    <t>Nowa Iwiczna - Projekt budowy oświetlenia ul. Jarzębinowej (punkty świetlne)</t>
  </si>
  <si>
    <t>Stefanowo - Zakup nieruchomości niezabudowanej pod ul. Graniczną, działka nr 156/19</t>
  </si>
  <si>
    <t xml:space="preserve">Nowa Iwiczna - Projekt budowy szkoły wraz z funkcją Centrum Integracji Społecznej </t>
  </si>
  <si>
    <r>
      <t xml:space="preserve">Wola Mrokowska, Mroków - Projekt budowy wodociągu w ul. Górskiego i Łącznej - </t>
    </r>
    <r>
      <rPr>
        <b/>
        <sz val="8"/>
        <rFont val="Cambria"/>
        <family val="1"/>
      </rPr>
      <t xml:space="preserve">Fundusz Sołecki 20.000,-zł </t>
    </r>
  </si>
  <si>
    <t>Mysiadło - Przebudowa  ul. Okrąg -      I etap</t>
  </si>
  <si>
    <t>Mysiadło - Zakup nieruchomości niezabudowanej pod budowę III etapu Centrum Edukacji i Sportu nr działki 83/13</t>
  </si>
  <si>
    <t>Zakup wiat przystankowych w Mysiadle, Zamieniu i Nowej Iwicznej</t>
  </si>
  <si>
    <t>2014-2017</t>
  </si>
  <si>
    <t>Mroków - Budowa ogrodzenia przy Ośrodku Zdrowia</t>
  </si>
  <si>
    <t>Łazy - Projekt i budowa ul. Perłowej</t>
  </si>
  <si>
    <t xml:space="preserve">                 </t>
  </si>
  <si>
    <r>
      <t xml:space="preserve">Zakup zestawu urządzeń do zabawy na plac zabaw przy przedszkolu w Jastrzębcu -w tym </t>
    </r>
    <r>
      <rPr>
        <b/>
        <sz val="8"/>
        <rFont val="Cambria"/>
        <family val="1"/>
      </rPr>
      <t>Fundusz Sołecki Garbatka 10.000,-zł</t>
    </r>
  </si>
  <si>
    <t>Zakup bemara i zmywarki do stołówki szkolnej w szole w Mysiadle ul. Ogrodowa</t>
  </si>
  <si>
    <t>Lesznowola - Projekt budowy ul. Poprzecznej</t>
  </si>
  <si>
    <t xml:space="preserve">Lesznowola  - Projekt budowy ulic: Dworkowej, Topolowej i Końcowej </t>
  </si>
  <si>
    <r>
      <t xml:space="preserve">Jabłonowo - Projekt budowy drogi na działce nr 44/4 i 22/6 wraz z odwodnieniem - </t>
    </r>
    <r>
      <rPr>
        <b/>
        <sz val="8"/>
        <color indexed="8"/>
        <rFont val="Cambria"/>
        <family val="1"/>
      </rPr>
      <t>Fundusz Sołecki</t>
    </r>
  </si>
  <si>
    <t>Rady Gminy Lesznowola</t>
  </si>
  <si>
    <t>2016-2019</t>
  </si>
  <si>
    <t xml:space="preserve">Lesznowola - Projekt i budowa  budynku komunalno-socjalnego </t>
  </si>
  <si>
    <r>
      <t xml:space="preserve"> Łazy - Adaptacja </t>
    </r>
    <r>
      <rPr>
        <sz val="8"/>
        <color indexed="8"/>
        <rFont val="Cambria"/>
        <family val="1"/>
      </rPr>
      <t>świetlicy środowiskowej z przeznaczeniem na budynek szkolny (z funkcją świetlicy środowiskowej) wraz z pierwszym wyposażeniem sal lekcyjnych</t>
    </r>
  </si>
  <si>
    <r>
      <t>92605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 (WPF)</t>
    </r>
  </si>
  <si>
    <t>dział  926 - wydatki (WPF)</t>
  </si>
  <si>
    <t xml:space="preserve">Zmiany Uchwałą Rady Gminy Lesznowola </t>
  </si>
  <si>
    <t>Stara Iwiczna - Projekt  odwodnienia ul. Słonecznej</t>
  </si>
  <si>
    <t>Zakup komputerów (laptopów), ultraboków i drukarek</t>
  </si>
  <si>
    <t>Tabela Nr 2a</t>
  </si>
  <si>
    <t>Zakup zestawu hydraulicznego do ratownictwa technicznego oraz defibrylatora dla OSP Mroków</t>
  </si>
  <si>
    <t xml:space="preserve">Nowa Wola - Zakup nieruchomości niezabudowanej pod drogę gminną ul.Koniczynki </t>
  </si>
  <si>
    <t xml:space="preserve">Zakup piekarnika  elektrycznego - 3 komorowego, lodówki i blendera do stołówki szkolnej w  Nowej Iwicznej </t>
  </si>
  <si>
    <t>Lesznowola - Projekt budowy wodociągu i kanalizacji na działkach nr 99/18 i 99/17 (do budynku komunalno-socjalnego)</t>
  </si>
  <si>
    <t>Do Uchwały 376/XXV/2016</t>
  </si>
  <si>
    <t>z dnia 20 grudnia 2016r.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</si>
</sst>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8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0"/>
      <name val="Cambria"/>
      <family val="1"/>
    </font>
    <font>
      <b/>
      <sz val="10"/>
      <name val="Calibri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8"/>
      <name val="Cambria"/>
      <family val="1"/>
    </font>
    <font>
      <sz val="8"/>
      <color indexed="8"/>
      <name val="Cambria"/>
      <family val="1"/>
    </font>
    <font>
      <i/>
      <sz val="10"/>
      <name val="Cambria"/>
      <family val="1"/>
    </font>
    <font>
      <sz val="10"/>
      <name val="Calibri"/>
      <family val="2"/>
    </font>
    <font>
      <b/>
      <i/>
      <sz val="10"/>
      <name val="Cambria"/>
      <family val="1"/>
    </font>
    <font>
      <b/>
      <sz val="8"/>
      <name val="Cambria"/>
      <family val="1"/>
    </font>
    <font>
      <b/>
      <i/>
      <sz val="10"/>
      <name val="Calibri"/>
      <family val="2"/>
    </font>
    <font>
      <sz val="9"/>
      <name val="Arial CE"/>
      <family val="0"/>
    </font>
    <font>
      <b/>
      <sz val="8"/>
      <color indexed="8"/>
      <name val="Cambria"/>
      <family val="1"/>
    </font>
    <font>
      <b/>
      <sz val="12"/>
      <name val="Arial CE"/>
      <family val="0"/>
    </font>
    <font>
      <b/>
      <sz val="8"/>
      <name val="Calibri"/>
      <family val="2"/>
    </font>
    <font>
      <b/>
      <sz val="9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7"/>
      <name val="Cambria"/>
      <family val="1"/>
    </font>
    <font>
      <b/>
      <i/>
      <sz val="8"/>
      <name val="Cambria"/>
      <family val="1"/>
    </font>
    <font>
      <sz val="9"/>
      <color indexed="8"/>
      <name val="Cambria"/>
      <family val="1"/>
    </font>
    <font>
      <b/>
      <i/>
      <sz val="12"/>
      <name val="Cambria"/>
      <family val="1"/>
    </font>
    <font>
      <sz val="9"/>
      <name val="Cambria"/>
      <family val="1"/>
    </font>
    <font>
      <b/>
      <sz val="6"/>
      <name val="Cambria"/>
      <family val="1"/>
    </font>
    <font>
      <b/>
      <i/>
      <sz val="6"/>
      <name val="Cambria"/>
      <family val="1"/>
    </font>
    <font>
      <i/>
      <sz val="6"/>
      <name val="Cambria"/>
      <family val="1"/>
    </font>
    <font>
      <i/>
      <sz val="8"/>
      <name val="Cambria"/>
      <family val="1"/>
    </font>
    <font>
      <sz val="5"/>
      <name val="Cambria"/>
      <family val="1"/>
    </font>
    <font>
      <b/>
      <i/>
      <sz val="9"/>
      <name val="Cambria"/>
      <family val="1"/>
    </font>
    <font>
      <i/>
      <sz val="7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60029125213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vertical="center"/>
    </xf>
    <xf numFmtId="3" fontId="15" fillId="33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33" borderId="12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3" fontId="15" fillId="34" borderId="11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/>
    </xf>
    <xf numFmtId="3" fontId="15" fillId="6" borderId="11" xfId="0" applyNumberFormat="1" applyFont="1" applyFill="1" applyBorder="1" applyAlignment="1">
      <alignment horizontal="right" vertical="center"/>
    </xf>
    <xf numFmtId="0" fontId="15" fillId="6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42" fillId="34" borderId="11" xfId="0" applyFont="1" applyFill="1" applyBorder="1" applyAlignment="1">
      <alignment vertical="center"/>
    </xf>
    <xf numFmtId="0" fontId="40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right" vertical="center"/>
    </xf>
    <xf numFmtId="3" fontId="15" fillId="2" borderId="10" xfId="0" applyNumberFormat="1" applyFont="1" applyFill="1" applyBorder="1" applyAlignment="1">
      <alignment vertical="center"/>
    </xf>
    <xf numFmtId="3" fontId="15" fillId="2" borderId="11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5" fillId="34" borderId="11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10" fillId="0" borderId="11" xfId="0" applyFont="1" applyBorder="1" applyAlignment="1" quotePrefix="1">
      <alignment horizontal="center" vertical="center"/>
    </xf>
    <xf numFmtId="3" fontId="10" fillId="0" borderId="11" xfId="0" applyNumberFormat="1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right" vertical="center"/>
    </xf>
    <xf numFmtId="0" fontId="40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15" fillId="3" borderId="11" xfId="0" applyNumberFormat="1" applyFont="1" applyFill="1" applyBorder="1" applyAlignment="1">
      <alignment vertical="center"/>
    </xf>
    <xf numFmtId="0" fontId="45" fillId="3" borderId="11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10" fillId="35" borderId="11" xfId="0" applyNumberFormat="1" applyFont="1" applyFill="1" applyBorder="1" applyAlignment="1">
      <alignment horizontal="right" vertical="center"/>
    </xf>
    <xf numFmtId="0" fontId="46" fillId="34" borderId="11" xfId="0" applyFont="1" applyFill="1" applyBorder="1" applyAlignment="1">
      <alignment horizontal="center" vertical="center"/>
    </xf>
    <xf numFmtId="0" fontId="11" fillId="36" borderId="14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15" fillId="6" borderId="11" xfId="0" applyFont="1" applyFill="1" applyBorder="1" applyAlignment="1">
      <alignment horizontal="left" vertical="center"/>
    </xf>
    <xf numFmtId="3" fontId="14" fillId="37" borderId="11" xfId="0" applyNumberFormat="1" applyFont="1" applyFill="1" applyBorder="1" applyAlignment="1">
      <alignment horizontal="right" vertical="center"/>
    </xf>
    <xf numFmtId="0" fontId="14" fillId="37" borderId="15" xfId="0" applyFont="1" applyFill="1" applyBorder="1" applyAlignment="1">
      <alignment vertical="center"/>
    </xf>
    <xf numFmtId="0" fontId="14" fillId="37" borderId="16" xfId="0" applyFont="1" applyFill="1" applyBorder="1" applyAlignment="1">
      <alignment vertical="center"/>
    </xf>
    <xf numFmtId="0" fontId="14" fillId="37" borderId="16" xfId="0" applyFont="1" applyFill="1" applyBorder="1" applyAlignment="1">
      <alignment horizontal="center" vertical="center"/>
    </xf>
    <xf numFmtId="3" fontId="47" fillId="37" borderId="11" xfId="0" applyNumberFormat="1" applyFont="1" applyFill="1" applyBorder="1" applyAlignment="1">
      <alignment vertical="center"/>
    </xf>
    <xf numFmtId="3" fontId="42" fillId="34" borderId="11" xfId="0" applyNumberFormat="1" applyFont="1" applyFill="1" applyBorder="1" applyAlignment="1">
      <alignment horizontal="right" vertical="center"/>
    </xf>
    <xf numFmtId="0" fontId="48" fillId="36" borderId="17" xfId="0" applyFont="1" applyFill="1" applyBorder="1" applyAlignment="1" applyProtection="1">
      <alignment horizontal="left" vertical="center" wrapText="1" shrinkToFit="1"/>
      <protection locked="0"/>
    </xf>
    <xf numFmtId="0" fontId="5" fillId="35" borderId="13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/>
    </xf>
    <xf numFmtId="0" fontId="12" fillId="35" borderId="11" xfId="0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right" vertical="center"/>
    </xf>
    <xf numFmtId="3" fontId="12" fillId="35" borderId="11" xfId="0" applyNumberFormat="1" applyFont="1" applyFill="1" applyBorder="1" applyAlignment="1">
      <alignment horizontal="center" vertical="center"/>
    </xf>
    <xf numFmtId="3" fontId="49" fillId="35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3" fontId="44" fillId="2" borderId="18" xfId="0" applyNumberFormat="1" applyFont="1" applyFill="1" applyBorder="1" applyAlignment="1">
      <alignment horizontal="right" vertical="center"/>
    </xf>
    <xf numFmtId="3" fontId="5" fillId="2" borderId="18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3" fontId="44" fillId="2" borderId="11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/>
    </xf>
    <xf numFmtId="3" fontId="44" fillId="35" borderId="0" xfId="0" applyNumberFormat="1" applyFont="1" applyFill="1" applyBorder="1" applyAlignment="1">
      <alignment horizontal="right" vertical="center"/>
    </xf>
    <xf numFmtId="3" fontId="5" fillId="35" borderId="0" xfId="0" applyNumberFormat="1" applyFont="1" applyFill="1" applyBorder="1" applyAlignment="1">
      <alignment vertical="center"/>
    </xf>
    <xf numFmtId="3" fontId="3" fillId="35" borderId="0" xfId="0" applyNumberFormat="1" applyFont="1" applyFill="1" applyAlignment="1">
      <alignment vertical="center"/>
    </xf>
    <xf numFmtId="0" fontId="45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center" vertical="center" wrapText="1"/>
    </xf>
    <xf numFmtId="3" fontId="7" fillId="35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44" fillId="0" borderId="11" xfId="0" applyNumberFormat="1" applyFont="1" applyBorder="1" applyAlignment="1">
      <alignment vertical="center"/>
    </xf>
    <xf numFmtId="3" fontId="50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0" fillId="35" borderId="11" xfId="0" applyNumberFormat="1" applyFont="1" applyFill="1" applyBorder="1" applyAlignment="1">
      <alignment vertical="center"/>
    </xf>
    <xf numFmtId="3" fontId="10" fillId="35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1" fillId="36" borderId="17" xfId="0" applyFont="1" applyFill="1" applyBorder="1" applyAlignment="1" applyProtection="1">
      <alignment horizontal="left" vertical="center" wrapText="1" shrinkToFit="1"/>
      <protection locked="0"/>
    </xf>
    <xf numFmtId="0" fontId="10" fillId="35" borderId="13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vertical="center"/>
    </xf>
    <xf numFmtId="3" fontId="52" fillId="35" borderId="11" xfId="0" applyNumberFormat="1" applyFont="1" applyFill="1" applyBorder="1" applyAlignment="1">
      <alignment vertical="center"/>
    </xf>
    <xf numFmtId="3" fontId="51" fillId="6" borderId="11" xfId="0" applyNumberFormat="1" applyFont="1" applyFill="1" applyBorder="1" applyAlignment="1">
      <alignment vertical="center"/>
    </xf>
    <xf numFmtId="3" fontId="43" fillId="33" borderId="11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3" fontId="51" fillId="35" borderId="11" xfId="0" applyNumberFormat="1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1" fillId="3" borderId="11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 horizontal="center" vertical="center"/>
    </xf>
    <xf numFmtId="3" fontId="52" fillId="37" borderId="11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0" fontId="11" fillId="36" borderId="19" xfId="0" applyFont="1" applyFill="1" applyBorder="1" applyAlignment="1" applyProtection="1">
      <alignment horizontal="left" vertical="center" wrapText="1" shrinkToFit="1"/>
      <protection locked="0"/>
    </xf>
    <xf numFmtId="3" fontId="10" fillId="35" borderId="20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3" fontId="10" fillId="0" borderId="20" xfId="0" applyNumberFormat="1" applyFont="1" applyBorder="1" applyAlignment="1">
      <alignment horizontal="right" vertical="center"/>
    </xf>
    <xf numFmtId="3" fontId="10" fillId="33" borderId="20" xfId="0" applyNumberFormat="1" applyFont="1" applyFill="1" applyBorder="1" applyAlignment="1">
      <alignment horizontal="right" vertical="center"/>
    </xf>
    <xf numFmtId="3" fontId="10" fillId="33" borderId="2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2" fillId="35" borderId="13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3" fontId="12" fillId="35" borderId="16" xfId="0" applyNumberFormat="1" applyFont="1" applyFill="1" applyBorder="1" applyAlignment="1">
      <alignment horizontal="right" vertical="center"/>
    </xf>
    <xf numFmtId="3" fontId="5" fillId="34" borderId="16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3" fontId="15" fillId="6" borderId="16" xfId="0" applyNumberFormat="1" applyFont="1" applyFill="1" applyBorder="1" applyAlignment="1">
      <alignment horizontal="righ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10" fillId="35" borderId="16" xfId="0" applyNumberFormat="1" applyFont="1" applyFill="1" applyBorder="1" applyAlignment="1">
      <alignment horizontal="right" vertical="center"/>
    </xf>
    <xf numFmtId="3" fontId="10" fillId="33" borderId="13" xfId="0" applyNumberFormat="1" applyFont="1" applyFill="1" applyBorder="1" applyAlignment="1">
      <alignment horizontal="right" vertical="center"/>
    </xf>
    <xf numFmtId="3" fontId="10" fillId="35" borderId="22" xfId="0" applyNumberFormat="1" applyFont="1" applyFill="1" applyBorder="1" applyAlignment="1">
      <alignment horizontal="right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15" fillId="2" borderId="22" xfId="0" applyNumberFormat="1" applyFont="1" applyFill="1" applyBorder="1" applyAlignment="1">
      <alignment horizontal="right" vertical="center"/>
    </xf>
    <xf numFmtId="3" fontId="15" fillId="2" borderId="13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10" fillId="33" borderId="24" xfId="0" applyNumberFormat="1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0" fillId="35" borderId="22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3" fontId="14" fillId="35" borderId="10" xfId="0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vertical="center"/>
    </xf>
    <xf numFmtId="3" fontId="10" fillId="35" borderId="25" xfId="0" applyNumberFormat="1" applyFont="1" applyFill="1" applyBorder="1" applyAlignment="1">
      <alignment horizontal="right" vertical="center"/>
    </xf>
    <xf numFmtId="3" fontId="10" fillId="33" borderId="25" xfId="0" applyNumberFormat="1" applyFont="1" applyFill="1" applyBorder="1" applyAlignment="1">
      <alignment horizontal="right" vertical="center"/>
    </xf>
    <xf numFmtId="3" fontId="10" fillId="35" borderId="26" xfId="0" applyNumberFormat="1" applyFont="1" applyFill="1" applyBorder="1" applyAlignment="1">
      <alignment horizontal="right" vertical="center"/>
    </xf>
    <xf numFmtId="3" fontId="10" fillId="33" borderId="26" xfId="0" applyNumberFormat="1" applyFont="1" applyFill="1" applyBorder="1" applyAlignment="1">
      <alignment horizontal="right" vertical="center"/>
    </xf>
    <xf numFmtId="3" fontId="44" fillId="34" borderId="11" xfId="0" applyNumberFormat="1" applyFont="1" applyFill="1" applyBorder="1" applyAlignment="1">
      <alignment horizontal="right" vertical="center"/>
    </xf>
    <xf numFmtId="3" fontId="54" fillId="35" borderId="11" xfId="0" applyNumberFormat="1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3" fontId="44" fillId="37" borderId="27" xfId="0" applyNumberFormat="1" applyFont="1" applyFill="1" applyBorder="1" applyAlignment="1">
      <alignment horizontal="right" vertical="center"/>
    </xf>
    <xf numFmtId="3" fontId="15" fillId="37" borderId="27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vertical="center"/>
    </xf>
    <xf numFmtId="3" fontId="5" fillId="34" borderId="25" xfId="0" applyNumberFormat="1" applyFont="1" applyFill="1" applyBorder="1" applyAlignment="1">
      <alignment horizontal="right" vertical="center"/>
    </xf>
    <xf numFmtId="3" fontId="15" fillId="34" borderId="25" xfId="0" applyNumberFormat="1" applyFont="1" applyFill="1" applyBorder="1" applyAlignment="1">
      <alignment horizontal="right" vertical="center"/>
    </xf>
    <xf numFmtId="3" fontId="5" fillId="34" borderId="26" xfId="0" applyNumberFormat="1" applyFont="1" applyFill="1" applyBorder="1" applyAlignment="1">
      <alignment horizontal="right" vertical="center"/>
    </xf>
    <xf numFmtId="3" fontId="15" fillId="34" borderId="26" xfId="0" applyNumberFormat="1" applyFont="1" applyFill="1" applyBorder="1" applyAlignment="1">
      <alignment horizontal="right" vertical="center"/>
    </xf>
    <xf numFmtId="3" fontId="5" fillId="37" borderId="25" xfId="0" applyNumberFormat="1" applyFont="1" applyFill="1" applyBorder="1" applyAlignment="1">
      <alignment horizontal="center" vertical="center"/>
    </xf>
    <xf numFmtId="3" fontId="15" fillId="37" borderId="25" xfId="0" applyNumberFormat="1" applyFont="1" applyFill="1" applyBorder="1" applyAlignment="1">
      <alignment horizontal="center" vertical="center"/>
    </xf>
    <xf numFmtId="3" fontId="5" fillId="37" borderId="26" xfId="0" applyNumberFormat="1" applyFont="1" applyFill="1" applyBorder="1" applyAlignment="1">
      <alignment horizontal="center" vertical="center"/>
    </xf>
    <xf numFmtId="3" fontId="15" fillId="37" borderId="26" xfId="0" applyNumberFormat="1" applyFont="1" applyFill="1" applyBorder="1" applyAlignment="1">
      <alignment horizontal="center" vertical="center"/>
    </xf>
    <xf numFmtId="3" fontId="56" fillId="37" borderId="25" xfId="0" applyNumberFormat="1" applyFont="1" applyFill="1" applyBorder="1" applyAlignment="1">
      <alignment horizontal="right" vertical="center"/>
    </xf>
    <xf numFmtId="3" fontId="47" fillId="37" borderId="25" xfId="0" applyNumberFormat="1" applyFont="1" applyFill="1" applyBorder="1" applyAlignment="1">
      <alignment horizontal="right" vertical="center"/>
    </xf>
    <xf numFmtId="3" fontId="56" fillId="37" borderId="26" xfId="0" applyNumberFormat="1" applyFont="1" applyFill="1" applyBorder="1" applyAlignment="1">
      <alignment horizontal="right" vertical="center"/>
    </xf>
    <xf numFmtId="3" fontId="47" fillId="37" borderId="26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1" fillId="36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2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3" fontId="12" fillId="35" borderId="13" xfId="0" applyNumberFormat="1" applyFont="1" applyFill="1" applyBorder="1" applyAlignment="1">
      <alignment horizontal="right" vertical="center"/>
    </xf>
    <xf numFmtId="0" fontId="11" fillId="36" borderId="29" xfId="0" applyFont="1" applyFill="1" applyBorder="1" applyAlignment="1" applyProtection="1">
      <alignment horizontal="left" vertical="center" wrapText="1" shrinkToFit="1"/>
      <protection locked="0"/>
    </xf>
    <xf numFmtId="0" fontId="43" fillId="0" borderId="11" xfId="0" applyFont="1" applyBorder="1" applyAlignment="1">
      <alignment horizontal="center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2" borderId="11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10" fillId="0" borderId="30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vertical="center"/>
    </xf>
    <xf numFmtId="3" fontId="15" fillId="33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0" fontId="10" fillId="0" borderId="11" xfId="0" applyFont="1" applyBorder="1" applyAlignment="1" quotePrefix="1">
      <alignment horizontal="center" vertical="center"/>
    </xf>
    <xf numFmtId="3" fontId="10" fillId="0" borderId="11" xfId="0" applyNumberFormat="1" applyFont="1" applyFill="1" applyBorder="1" applyAlignment="1">
      <alignment vertical="center"/>
    </xf>
    <xf numFmtId="3" fontId="15" fillId="2" borderId="11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3" fontId="10" fillId="35" borderId="11" xfId="0" applyNumberFormat="1" applyFont="1" applyFill="1" applyBorder="1" applyAlignment="1">
      <alignment horizontal="right" vertical="center"/>
    </xf>
    <xf numFmtId="0" fontId="48" fillId="36" borderId="19" xfId="0" applyFont="1" applyFill="1" applyBorder="1" applyAlignment="1" applyProtection="1">
      <alignment horizontal="left" vertical="center" wrapText="1" shrinkToFit="1"/>
      <protection locked="0"/>
    </xf>
    <xf numFmtId="0" fontId="10" fillId="0" borderId="13" xfId="0" applyFont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/>
    </xf>
    <xf numFmtId="3" fontId="10" fillId="35" borderId="31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horizontal="right" vertical="center"/>
    </xf>
    <xf numFmtId="3" fontId="10" fillId="35" borderId="0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0" fontId="11" fillId="36" borderId="10" xfId="0" applyFont="1" applyFill="1" applyBorder="1" applyAlignment="1" applyProtection="1">
      <alignment horizontal="left" vertical="center" wrapText="1" shrinkToFit="1"/>
      <protection locked="0"/>
    </xf>
    <xf numFmtId="0" fontId="10" fillId="0" borderId="10" xfId="0" applyFont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44" fillId="37" borderId="32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2" fillId="6" borderId="11" xfId="0" applyNumberFormat="1" applyFont="1" applyFill="1" applyBorder="1" applyAlignment="1">
      <alignment horizontal="right" vertical="center"/>
    </xf>
    <xf numFmtId="0" fontId="11" fillId="36" borderId="29" xfId="0" applyFont="1" applyFill="1" applyBorder="1" applyAlignment="1" applyProtection="1">
      <alignment horizontal="left" vertical="center" wrapText="1" shrinkToFi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3" fontId="10" fillId="35" borderId="21" xfId="0" applyNumberFormat="1" applyFont="1" applyFill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0" fontId="57" fillId="35" borderId="11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0" fontId="3" fillId="35" borderId="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0" fontId="11" fillId="36" borderId="11" xfId="0" applyFont="1" applyFill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 quotePrefix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2" fillId="2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0" fontId="55" fillId="0" borderId="26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3" fontId="10" fillId="0" borderId="22" xfId="0" applyNumberFormat="1" applyFont="1" applyBorder="1" applyAlignment="1">
      <alignment horizontal="right" vertical="center"/>
    </xf>
    <xf numFmtId="3" fontId="10" fillId="33" borderId="33" xfId="0" applyNumberFormat="1" applyFont="1" applyFill="1" applyBorder="1" applyAlignment="1">
      <alignment horizontal="right" vertical="center"/>
    </xf>
    <xf numFmtId="3" fontId="10" fillId="33" borderId="34" xfId="0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0" fontId="14" fillId="35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 quotePrefix="1">
      <alignment horizontal="center" vertical="center"/>
    </xf>
    <xf numFmtId="0" fontId="11" fillId="36" borderId="29" xfId="0" applyFont="1" applyFill="1" applyBorder="1" applyAlignment="1" applyProtection="1">
      <alignment horizontal="left" vertical="center" wrapText="1" shrinkToFit="1"/>
      <protection locked="0"/>
    </xf>
    <xf numFmtId="3" fontId="43" fillId="0" borderId="10" xfId="0" applyNumberFormat="1" applyFont="1" applyBorder="1" applyAlignment="1">
      <alignment horizontal="center" vertical="center" wrapText="1"/>
    </xf>
    <xf numFmtId="3" fontId="15" fillId="2" borderId="16" xfId="0" applyNumberFormat="1" applyFont="1" applyFill="1" applyBorder="1" applyAlignment="1">
      <alignment horizontal="right" vertical="center"/>
    </xf>
    <xf numFmtId="0" fontId="10" fillId="0" borderId="20" xfId="0" applyFont="1" applyBorder="1" applyAlignment="1" quotePrefix="1">
      <alignment horizontal="center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2" fillId="35" borderId="20" xfId="0" applyNumberFormat="1" applyFont="1" applyFill="1" applyBorder="1" applyAlignment="1">
      <alignment horizontal="right" vertical="center"/>
    </xf>
    <xf numFmtId="3" fontId="12" fillId="35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0" fontId="11" fillId="36" borderId="29" xfId="0" applyFont="1" applyFill="1" applyBorder="1" applyAlignment="1" applyProtection="1">
      <alignment horizontal="left" vertical="center" wrapText="1" shrinkToFit="1"/>
      <protection locked="0"/>
    </xf>
    <xf numFmtId="0" fontId="11" fillId="36" borderId="35" xfId="0" applyFont="1" applyFill="1" applyBorder="1" applyAlignment="1" applyProtection="1">
      <alignment horizontal="center" vertical="center" wrapText="1" shrinkToFit="1"/>
      <protection locked="0"/>
    </xf>
    <xf numFmtId="3" fontId="10" fillId="35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0" fontId="10" fillId="0" borderId="10" xfId="0" applyFont="1" applyBorder="1" applyAlignment="1" quotePrefix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0" fontId="10" fillId="14" borderId="13" xfId="0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6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0" fontId="11" fillId="36" borderId="28" xfId="0" applyFont="1" applyFill="1" applyBorder="1" applyAlignment="1" applyProtection="1">
      <alignment horizontal="center" vertical="center" wrapText="1" shrinkToFit="1"/>
      <protection locked="0"/>
    </xf>
    <xf numFmtId="0" fontId="10" fillId="33" borderId="20" xfId="0" applyFont="1" applyFill="1" applyBorder="1" applyAlignment="1">
      <alignment horizontal="center" vertical="center"/>
    </xf>
    <xf numFmtId="0" fontId="48" fillId="36" borderId="20" xfId="0" applyFont="1" applyFill="1" applyBorder="1" applyAlignment="1" applyProtection="1">
      <alignment horizontal="left" vertical="center" wrapText="1" shrinkToFit="1"/>
      <protection locked="0"/>
    </xf>
    <xf numFmtId="3" fontId="15" fillId="33" borderId="20" xfId="0" applyNumberFormat="1" applyFont="1" applyFill="1" applyBorder="1" applyAlignment="1">
      <alignment vertical="center"/>
    </xf>
    <xf numFmtId="3" fontId="43" fillId="33" borderId="20" xfId="0" applyNumberFormat="1" applyFont="1" applyFill="1" applyBorder="1" applyAlignment="1">
      <alignment horizontal="center" vertical="center"/>
    </xf>
    <xf numFmtId="3" fontId="14" fillId="6" borderId="10" xfId="0" applyNumberFormat="1" applyFont="1" applyFill="1" applyBorder="1" applyAlignment="1">
      <alignment horizontal="right" vertical="center"/>
    </xf>
    <xf numFmtId="3" fontId="14" fillId="6" borderId="11" xfId="0" applyNumberFormat="1" applyFont="1" applyFill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5" fillId="38" borderId="11" xfId="0" applyNumberFormat="1" applyFont="1" applyFill="1" applyBorder="1" applyAlignment="1">
      <alignment horizontal="right" vertical="center"/>
    </xf>
    <xf numFmtId="3" fontId="5" fillId="38" borderId="16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0" fontId="11" fillId="36" borderId="28" xfId="0" applyFont="1" applyFill="1" applyBorder="1" applyAlignment="1" applyProtection="1">
      <alignment horizontal="left" vertical="center" wrapText="1" shrinkToFit="1"/>
      <protection locked="0"/>
    </xf>
    <xf numFmtId="0" fontId="11" fillId="36" borderId="36" xfId="0" applyFont="1" applyFill="1" applyBorder="1" applyAlignment="1" applyProtection="1">
      <alignment horizontal="left" vertical="center" wrapText="1" shrinkToFit="1"/>
      <protection locked="0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3" fontId="51" fillId="35" borderId="10" xfId="0" applyNumberFormat="1" applyFont="1" applyFill="1" applyBorder="1" applyAlignment="1">
      <alignment vertical="center"/>
    </xf>
    <xf numFmtId="3" fontId="10" fillId="35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 quotePrefix="1">
      <alignment vertical="center"/>
    </xf>
    <xf numFmtId="3" fontId="10" fillId="0" borderId="20" xfId="0" applyNumberFormat="1" applyFont="1" applyFill="1" applyBorder="1" applyAlignment="1">
      <alignment vertical="center"/>
    </xf>
    <xf numFmtId="0" fontId="10" fillId="0" borderId="34" xfId="0" applyFont="1" applyBorder="1" applyAlignment="1" quotePrefix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right" vertical="center"/>
    </xf>
    <xf numFmtId="3" fontId="10" fillId="35" borderId="37" xfId="0" applyNumberFormat="1" applyFont="1" applyFill="1" applyBorder="1" applyAlignment="1">
      <alignment horizontal="right" vertical="center"/>
    </xf>
    <xf numFmtId="3" fontId="10" fillId="6" borderId="12" xfId="0" applyNumberFormat="1" applyFont="1" applyFill="1" applyBorder="1" applyAlignment="1">
      <alignment horizontal="right" vertical="center"/>
    </xf>
    <xf numFmtId="3" fontId="10" fillId="35" borderId="34" xfId="0" applyNumberFormat="1" applyFont="1" applyFill="1" applyBorder="1" applyAlignment="1">
      <alignment horizontal="right" vertical="center"/>
    </xf>
    <xf numFmtId="3" fontId="10" fillId="33" borderId="34" xfId="0" applyNumberFormat="1" applyFont="1" applyFill="1" applyBorder="1" applyAlignment="1">
      <alignment horizontal="right" vertical="center"/>
    </xf>
    <xf numFmtId="0" fontId="43" fillId="0" borderId="3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/>
    </xf>
    <xf numFmtId="0" fontId="40" fillId="3" borderId="2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5" fillId="3" borderId="2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45" fillId="3" borderId="12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right" vertical="center"/>
    </xf>
    <xf numFmtId="3" fontId="5" fillId="3" borderId="23" xfId="0" applyNumberFormat="1" applyFont="1" applyFill="1" applyBorder="1" applyAlignment="1">
      <alignment horizontal="right" vertical="center"/>
    </xf>
    <xf numFmtId="3" fontId="5" fillId="3" borderId="12" xfId="0" applyNumberFormat="1" applyFont="1" applyFill="1" applyBorder="1" applyAlignment="1">
      <alignment vertical="center"/>
    </xf>
    <xf numFmtId="3" fontId="15" fillId="3" borderId="12" xfId="0" applyNumberFormat="1" applyFont="1" applyFill="1" applyBorder="1" applyAlignment="1">
      <alignment vertical="center"/>
    </xf>
    <xf numFmtId="0" fontId="51" fillId="3" borderId="12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35" borderId="20" xfId="0" applyFont="1" applyFill="1" applyBorder="1" applyAlignment="1">
      <alignment horizontal="center" vertical="center"/>
    </xf>
    <xf numFmtId="3" fontId="10" fillId="6" borderId="20" xfId="0" applyNumberFormat="1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1" fillId="36" borderId="10" xfId="0" applyFont="1" applyFill="1" applyBorder="1" applyAlignment="1" applyProtection="1">
      <alignment horizontal="left" vertical="center" wrapText="1" shrinkToFit="1"/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0" fontId="11" fillId="36" borderId="29" xfId="0" applyFont="1" applyFill="1" applyBorder="1" applyAlignment="1" applyProtection="1">
      <alignment horizontal="left" vertical="center" wrapText="1" shrinkToFit="1"/>
      <protection locked="0"/>
    </xf>
    <xf numFmtId="0" fontId="0" fillId="0" borderId="36" xfId="0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58" fillId="0" borderId="22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3" fontId="56" fillId="37" borderId="10" xfId="0" applyNumberFormat="1" applyFont="1" applyFill="1" applyBorder="1" applyAlignment="1">
      <alignment horizontal="right" vertical="center"/>
    </xf>
    <xf numFmtId="0" fontId="40" fillId="33" borderId="2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3" fontId="44" fillId="37" borderId="41" xfId="0" applyNumberFormat="1" applyFont="1" applyFill="1" applyBorder="1" applyAlignment="1">
      <alignment horizontal="right" vertical="center"/>
    </xf>
    <xf numFmtId="3" fontId="44" fillId="37" borderId="43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11" fillId="36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Border="1" applyAlignment="1">
      <alignment horizontal="center" vertical="center"/>
    </xf>
    <xf numFmtId="3" fontId="51" fillId="37" borderId="41" xfId="0" applyNumberFormat="1" applyFont="1" applyFill="1" applyBorder="1" applyAlignment="1">
      <alignment vertical="center"/>
    </xf>
    <xf numFmtId="0" fontId="46" fillId="34" borderId="21" xfId="0" applyFont="1" applyFill="1" applyBorder="1" applyAlignment="1">
      <alignment horizontal="center" vertical="center"/>
    </xf>
    <xf numFmtId="3" fontId="44" fillId="34" borderId="10" xfId="0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3" fontId="10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37" borderId="46" xfId="0" applyFont="1" applyFill="1" applyBorder="1" applyAlignment="1">
      <alignment horizontal="left" vertical="center" wrapText="1"/>
    </xf>
    <xf numFmtId="0" fontId="5" fillId="37" borderId="47" xfId="0" applyFont="1" applyFill="1" applyBorder="1" applyAlignment="1">
      <alignment horizontal="left" vertical="center" wrapText="1"/>
    </xf>
    <xf numFmtId="0" fontId="5" fillId="37" borderId="43" xfId="0" applyFont="1" applyFill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3" fontId="51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0" fontId="43" fillId="37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vertical="center"/>
    </xf>
    <xf numFmtId="3" fontId="44" fillId="37" borderId="21" xfId="0" applyNumberFormat="1" applyFont="1" applyFill="1" applyBorder="1" applyAlignment="1">
      <alignment horizontal="right" vertical="center"/>
    </xf>
    <xf numFmtId="0" fontId="17" fillId="0" borderId="24" xfId="0" applyFont="1" applyBorder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3" fontId="44" fillId="37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0" fillId="0" borderId="1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1"/>
  <sheetViews>
    <sheetView showGridLines="0" showZeros="0" tabSelected="1" zoomScaleSheetLayoutView="100" workbookViewId="0" topLeftCell="A1">
      <selection activeCell="P18" sqref="P17:P18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6.25390625" style="1" customWidth="1"/>
    <col min="4" max="4" width="27.75390625" style="1" customWidth="1"/>
    <col min="5" max="5" width="9.00390625" style="1" customWidth="1"/>
    <col min="6" max="6" width="12.25390625" style="1" customWidth="1"/>
    <col min="7" max="7" width="10.75390625" style="1" customWidth="1"/>
    <col min="8" max="8" width="9.875" style="1" customWidth="1"/>
    <col min="9" max="10" width="10.75390625" style="1" customWidth="1"/>
    <col min="11" max="11" width="8.00390625" style="1" customWidth="1"/>
    <col min="12" max="12" width="8.25390625" style="1" customWidth="1"/>
    <col min="13" max="13" width="8.125" style="1" customWidth="1"/>
    <col min="14" max="14" width="6.375" style="1" customWidth="1"/>
    <col min="15" max="15" width="14.375" style="1" customWidth="1"/>
    <col min="16" max="16" width="14.00390625" style="1" customWidth="1"/>
    <col min="17" max="18" width="10.125" style="1" bestFit="1" customWidth="1"/>
    <col min="19" max="16384" width="9.125" style="1" customWidth="1"/>
  </cols>
  <sheetData>
    <row r="1" spans="1:14" ht="15.75" customHeight="1">
      <c r="A1" s="4"/>
      <c r="B1" s="4"/>
      <c r="C1" s="4"/>
      <c r="D1" s="4"/>
      <c r="E1" s="4"/>
      <c r="F1" s="4"/>
      <c r="G1" s="4"/>
      <c r="H1" s="4"/>
      <c r="I1" s="4"/>
      <c r="J1" s="6" t="s">
        <v>266</v>
      </c>
      <c r="K1" s="5"/>
      <c r="L1" s="6"/>
      <c r="M1" s="5"/>
      <c r="N1" s="6"/>
    </row>
    <row r="2" spans="1:14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"/>
      <c r="L2" s="7"/>
      <c r="M2" s="7"/>
      <c r="N2" s="7"/>
    </row>
    <row r="3" spans="1:14" ht="15" customHeight="1">
      <c r="A3" s="4"/>
      <c r="B3" s="4"/>
      <c r="C3" s="4"/>
      <c r="D3" s="4"/>
      <c r="E3" s="4"/>
      <c r="F3" s="4"/>
      <c r="G3" s="4"/>
      <c r="H3" s="4"/>
      <c r="I3" s="4"/>
      <c r="J3" s="35" t="s">
        <v>271</v>
      </c>
      <c r="K3" s="35"/>
      <c r="L3" s="35"/>
      <c r="M3" s="35"/>
      <c r="N3" s="35"/>
    </row>
    <row r="4" spans="1:14" ht="14.25" customHeight="1">
      <c r="A4" s="4"/>
      <c r="B4" s="4"/>
      <c r="C4" s="4"/>
      <c r="D4" s="8"/>
      <c r="E4" s="8"/>
      <c r="F4" s="4"/>
      <c r="G4" s="4"/>
      <c r="H4" s="4"/>
      <c r="I4" s="4"/>
      <c r="J4" s="7" t="s">
        <v>257</v>
      </c>
      <c r="K4" s="7"/>
      <c r="L4" s="7"/>
      <c r="M4" s="7"/>
      <c r="N4" s="7"/>
    </row>
    <row r="5" spans="1:17" ht="13.5" customHeight="1">
      <c r="A5" s="4"/>
      <c r="B5" s="4"/>
      <c r="C5" s="4"/>
      <c r="D5" s="8"/>
      <c r="E5" s="8"/>
      <c r="F5" s="4"/>
      <c r="G5" s="4"/>
      <c r="H5" s="4"/>
      <c r="I5" s="4"/>
      <c r="J5" s="7" t="s">
        <v>272</v>
      </c>
      <c r="K5" s="7"/>
      <c r="L5" s="7"/>
      <c r="M5" s="7"/>
      <c r="N5" s="7"/>
      <c r="Q5" s="530"/>
    </row>
    <row r="6" spans="1:17" ht="15" customHeight="1">
      <c r="A6" s="574" t="s">
        <v>142</v>
      </c>
      <c r="B6" s="574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9"/>
      <c r="Q6" s="531"/>
    </row>
    <row r="7" spans="1:14" ht="6" customHeight="1">
      <c r="A7" s="10"/>
      <c r="B7" s="10"/>
      <c r="C7" s="9"/>
      <c r="D7" s="11"/>
      <c r="E7" s="11"/>
      <c r="F7" s="9"/>
      <c r="G7" s="36"/>
      <c r="H7" s="36"/>
      <c r="I7" s="9"/>
      <c r="J7" s="9"/>
      <c r="K7" s="9"/>
      <c r="L7" s="9"/>
      <c r="M7" s="9"/>
      <c r="N7" s="9"/>
    </row>
    <row r="8" spans="1:14" s="2" customFormat="1" ht="9" customHeight="1">
      <c r="A8" s="576" t="s">
        <v>0</v>
      </c>
      <c r="B8" s="521" t="s">
        <v>2</v>
      </c>
      <c r="C8" s="528" t="s">
        <v>5</v>
      </c>
      <c r="D8" s="521" t="s">
        <v>3</v>
      </c>
      <c r="E8" s="522" t="s">
        <v>12</v>
      </c>
      <c r="F8" s="521" t="s">
        <v>4</v>
      </c>
      <c r="G8" s="530" t="s">
        <v>75</v>
      </c>
      <c r="H8" s="522" t="s">
        <v>263</v>
      </c>
      <c r="I8" s="522" t="s">
        <v>125</v>
      </c>
      <c r="J8" s="568" t="s">
        <v>10</v>
      </c>
      <c r="K8" s="520"/>
      <c r="L8" s="520"/>
      <c r="M8" s="569"/>
      <c r="N8" s="522" t="s">
        <v>18</v>
      </c>
    </row>
    <row r="9" spans="1:14" s="2" customFormat="1" ht="16.5" customHeight="1">
      <c r="A9" s="576"/>
      <c r="B9" s="521"/>
      <c r="C9" s="529"/>
      <c r="D9" s="521"/>
      <c r="E9" s="523"/>
      <c r="F9" s="521"/>
      <c r="G9" s="531"/>
      <c r="H9" s="523"/>
      <c r="I9" s="523"/>
      <c r="J9" s="533" t="s">
        <v>9</v>
      </c>
      <c r="K9" s="196" t="s">
        <v>105</v>
      </c>
      <c r="L9" s="197" t="s">
        <v>107</v>
      </c>
      <c r="M9" s="522" t="s">
        <v>108</v>
      </c>
      <c r="N9" s="523"/>
    </row>
    <row r="10" spans="1:17" s="2" customFormat="1" ht="33" customHeight="1">
      <c r="A10" s="576"/>
      <c r="B10" s="521"/>
      <c r="C10" s="529"/>
      <c r="D10" s="521"/>
      <c r="E10" s="523"/>
      <c r="F10" s="521"/>
      <c r="G10" s="531"/>
      <c r="H10" s="570"/>
      <c r="I10" s="570"/>
      <c r="J10" s="534"/>
      <c r="K10" s="198" t="s">
        <v>106</v>
      </c>
      <c r="L10" s="324" t="s">
        <v>13</v>
      </c>
      <c r="M10" s="535"/>
      <c r="N10" s="523"/>
      <c r="P10" s="2" t="s">
        <v>57</v>
      </c>
      <c r="Q10" s="2" t="s">
        <v>130</v>
      </c>
    </row>
    <row r="11" spans="1:14" s="2" customFormat="1" ht="9" customHeight="1">
      <c r="A11" s="12">
        <v>1</v>
      </c>
      <c r="B11" s="12">
        <v>2</v>
      </c>
      <c r="C11" s="229">
        <v>3</v>
      </c>
      <c r="D11" s="12">
        <v>4</v>
      </c>
      <c r="E11" s="12">
        <v>5</v>
      </c>
      <c r="F11" s="12">
        <v>6</v>
      </c>
      <c r="G11" s="12">
        <v>7</v>
      </c>
      <c r="H11" s="222">
        <v>8</v>
      </c>
      <c r="I11" s="222">
        <v>9</v>
      </c>
      <c r="J11" s="164">
        <v>10</v>
      </c>
      <c r="K11" s="12">
        <v>11</v>
      </c>
      <c r="L11" s="12">
        <v>12</v>
      </c>
      <c r="M11" s="12">
        <v>13</v>
      </c>
      <c r="N11" s="12">
        <v>14</v>
      </c>
    </row>
    <row r="12" spans="1:19" s="2" customFormat="1" ht="15" customHeight="1">
      <c r="A12" s="537" t="s">
        <v>7</v>
      </c>
      <c r="B12" s="561"/>
      <c r="C12" s="559"/>
      <c r="D12" s="536" t="s">
        <v>8</v>
      </c>
      <c r="E12" s="573"/>
      <c r="F12" s="532">
        <f>F14+F43+F99+F126+F169+F207+F210+F117+F115+F133+F167</f>
        <v>79248802</v>
      </c>
      <c r="G12" s="532">
        <f>G14+G43+G99+G126+G169+G207+G210+G117+G115+G133+G167</f>
        <v>42048112</v>
      </c>
      <c r="H12" s="532">
        <f>H14+H43+H99+H126+H169+H207+H210+H117+H115+H133+H167</f>
        <v>1683846</v>
      </c>
      <c r="I12" s="532">
        <f>I14+I43+I99+I126+I169+I207+I210+I117+I115+I133+I167</f>
        <v>43731958</v>
      </c>
      <c r="J12" s="532">
        <f>J14+J43+J99+J126+J169+J207+J210+J117+J115+J133+J167</f>
        <v>36031958</v>
      </c>
      <c r="K12" s="210">
        <f>K14+K43+K99+K126+K169+K207+K210</f>
        <v>0</v>
      </c>
      <c r="L12" s="211">
        <f>L14+L43+L99+L126+L169+L207+L210</f>
        <v>7700000</v>
      </c>
      <c r="M12" s="532">
        <f>M14+M43+M99+M126+M169+M207+M210+M133</f>
        <v>549802</v>
      </c>
      <c r="N12" s="573"/>
      <c r="O12" s="65">
        <f>J12+L12</f>
        <v>43731958</v>
      </c>
      <c r="P12" s="112">
        <f>P14+P16</f>
        <v>922489</v>
      </c>
      <c r="Q12" s="112">
        <f>I14-P12</f>
        <v>10642868</v>
      </c>
      <c r="S12" s="65">
        <f>Q12+P12</f>
        <v>11565357</v>
      </c>
    </row>
    <row r="13" spans="1:16" s="2" customFormat="1" ht="15" customHeight="1">
      <c r="A13" s="502"/>
      <c r="B13" s="502"/>
      <c r="C13" s="508"/>
      <c r="D13" s="502"/>
      <c r="E13" s="502"/>
      <c r="F13" s="502"/>
      <c r="G13" s="502"/>
      <c r="H13" s="502"/>
      <c r="I13" s="502"/>
      <c r="J13" s="502"/>
      <c r="K13" s="212"/>
      <c r="L13" s="213"/>
      <c r="M13" s="502"/>
      <c r="N13" s="502"/>
      <c r="O13" s="65"/>
      <c r="P13" s="112"/>
    </row>
    <row r="14" spans="1:16" s="2" customFormat="1" ht="14.25" customHeight="1">
      <c r="A14" s="537"/>
      <c r="B14" s="561"/>
      <c r="C14" s="559"/>
      <c r="D14" s="572" t="s">
        <v>26</v>
      </c>
      <c r="E14" s="537"/>
      <c r="F14" s="571">
        <f>F18+F26</f>
        <v>27836606</v>
      </c>
      <c r="G14" s="571">
        <f>G18+G26</f>
        <v>11575357</v>
      </c>
      <c r="H14" s="571">
        <f>H18+H26</f>
        <v>-10000</v>
      </c>
      <c r="I14" s="571">
        <f>I18+I26</f>
        <v>11565357</v>
      </c>
      <c r="J14" s="566">
        <f>J18+J26</f>
        <v>3865357</v>
      </c>
      <c r="K14" s="206"/>
      <c r="L14" s="207">
        <f>L26</f>
        <v>7700000</v>
      </c>
      <c r="M14" s="562">
        <f>M18</f>
        <v>20000</v>
      </c>
      <c r="N14" s="537"/>
      <c r="O14" s="65">
        <f>G12+H12</f>
        <v>43731958</v>
      </c>
      <c r="P14" s="65">
        <f>I16+I30+I33+I34+I41+I42</f>
        <v>922489</v>
      </c>
    </row>
    <row r="15" spans="1:16" s="2" customFormat="1" ht="12" customHeight="1">
      <c r="A15" s="511"/>
      <c r="B15" s="511"/>
      <c r="C15" s="560"/>
      <c r="D15" s="502"/>
      <c r="E15" s="502"/>
      <c r="F15" s="549"/>
      <c r="G15" s="549"/>
      <c r="H15" s="549"/>
      <c r="I15" s="549"/>
      <c r="J15" s="567"/>
      <c r="K15" s="208"/>
      <c r="L15" s="209"/>
      <c r="M15" s="502"/>
      <c r="N15" s="502"/>
      <c r="O15" s="65">
        <f>L12+J12</f>
        <v>43731958</v>
      </c>
      <c r="P15" s="65"/>
    </row>
    <row r="16" spans="1:16" s="2" customFormat="1" ht="17.25" customHeight="1">
      <c r="A16" s="78"/>
      <c r="B16" s="79"/>
      <c r="C16" s="80"/>
      <c r="D16" s="85" t="s">
        <v>45</v>
      </c>
      <c r="E16" s="86"/>
      <c r="F16" s="87">
        <f>F18</f>
        <v>687489</v>
      </c>
      <c r="G16" s="87">
        <f>G18</f>
        <v>687489</v>
      </c>
      <c r="H16" s="87">
        <f>H18</f>
        <v>0</v>
      </c>
      <c r="I16" s="87">
        <f>I18</f>
        <v>687489</v>
      </c>
      <c r="J16" s="165">
        <f>J18</f>
        <v>687489</v>
      </c>
      <c r="K16" s="88"/>
      <c r="L16" s="88"/>
      <c r="M16" s="195"/>
      <c r="N16" s="86"/>
      <c r="P16" s="65">
        <f>SUM(P2)</f>
        <v>0</v>
      </c>
    </row>
    <row r="17" spans="1:14" s="2" customFormat="1" ht="17.25" customHeight="1">
      <c r="A17" s="78"/>
      <c r="B17" s="79"/>
      <c r="C17" s="80"/>
      <c r="D17" s="85" t="s">
        <v>46</v>
      </c>
      <c r="E17" s="86"/>
      <c r="F17" s="87">
        <f>F26</f>
        <v>27149117</v>
      </c>
      <c r="G17" s="87">
        <f>G26</f>
        <v>10887868</v>
      </c>
      <c r="H17" s="87">
        <f>H26</f>
        <v>-10000</v>
      </c>
      <c r="I17" s="87">
        <f>I26</f>
        <v>10877868</v>
      </c>
      <c r="J17" s="165">
        <f>J26</f>
        <v>3177868</v>
      </c>
      <c r="K17" s="88"/>
      <c r="L17" s="88"/>
      <c r="M17" s="195"/>
      <c r="N17" s="86"/>
    </row>
    <row r="18" spans="1:15" s="2" customFormat="1" ht="15.75" customHeight="1">
      <c r="A18" s="23"/>
      <c r="B18" s="25" t="s">
        <v>1</v>
      </c>
      <c r="C18" s="228"/>
      <c r="D18" s="49" t="s">
        <v>15</v>
      </c>
      <c r="E18" s="25"/>
      <c r="F18" s="47">
        <f aca="true" t="shared" si="0" ref="F18:M18">SUM(F19:F25)</f>
        <v>687489</v>
      </c>
      <c r="G18" s="47">
        <f t="shared" si="0"/>
        <v>687489</v>
      </c>
      <c r="H18" s="47">
        <f t="shared" si="0"/>
        <v>0</v>
      </c>
      <c r="I18" s="47">
        <f t="shared" si="0"/>
        <v>687489</v>
      </c>
      <c r="J18" s="47">
        <f t="shared" si="0"/>
        <v>687489</v>
      </c>
      <c r="K18" s="47">
        <f t="shared" si="0"/>
        <v>0</v>
      </c>
      <c r="L18" s="47">
        <f t="shared" si="0"/>
        <v>0</v>
      </c>
      <c r="M18" s="47">
        <f t="shared" si="0"/>
        <v>20000</v>
      </c>
      <c r="N18" s="48"/>
      <c r="O18" s="65">
        <f>G18+H18</f>
        <v>687489</v>
      </c>
    </row>
    <row r="19" spans="1:14" s="2" customFormat="1" ht="49.5" customHeight="1">
      <c r="A19" s="251">
        <v>1</v>
      </c>
      <c r="B19" s="321" t="s">
        <v>16</v>
      </c>
      <c r="C19" s="251">
        <v>6050</v>
      </c>
      <c r="D19" s="160" t="s">
        <v>189</v>
      </c>
      <c r="E19" s="322">
        <v>2016</v>
      </c>
      <c r="F19" s="323">
        <v>165000</v>
      </c>
      <c r="G19" s="319">
        <v>165000</v>
      </c>
      <c r="H19" s="319"/>
      <c r="I19" s="319">
        <f aca="true" t="shared" si="1" ref="I19:I25">G19+H19</f>
        <v>165000</v>
      </c>
      <c r="J19" s="320">
        <f aca="true" t="shared" si="2" ref="J19:J25">I19</f>
        <v>165000</v>
      </c>
      <c r="K19" s="319"/>
      <c r="L19" s="237"/>
      <c r="M19" s="238"/>
      <c r="N19" s="254" t="s">
        <v>17</v>
      </c>
    </row>
    <row r="20" spans="1:14" s="2" customFormat="1" ht="36.75" customHeight="1">
      <c r="A20" s="251">
        <v>2</v>
      </c>
      <c r="B20" s="311" t="s">
        <v>16</v>
      </c>
      <c r="C20" s="251">
        <v>6050</v>
      </c>
      <c r="D20" s="160" t="s">
        <v>169</v>
      </c>
      <c r="E20" s="297">
        <v>2016</v>
      </c>
      <c r="F20" s="291">
        <f aca="true" t="shared" si="3" ref="F20:F25">J20</f>
        <v>52000</v>
      </c>
      <c r="G20" s="294">
        <v>52000</v>
      </c>
      <c r="H20" s="294"/>
      <c r="I20" s="294">
        <f t="shared" si="1"/>
        <v>52000</v>
      </c>
      <c r="J20" s="293">
        <f t="shared" si="2"/>
        <v>52000</v>
      </c>
      <c r="K20" s="294"/>
      <c r="L20" s="237"/>
      <c r="M20" s="238"/>
      <c r="N20" s="254" t="s">
        <v>17</v>
      </c>
    </row>
    <row r="21" spans="1:14" s="2" customFormat="1" ht="23.25" customHeight="1">
      <c r="A21" s="430">
        <v>3</v>
      </c>
      <c r="B21" s="264" t="s">
        <v>16</v>
      </c>
      <c r="C21" s="251">
        <v>6050</v>
      </c>
      <c r="D21" s="160" t="s">
        <v>146</v>
      </c>
      <c r="E21" s="265">
        <v>2016</v>
      </c>
      <c r="F21" s="266">
        <f t="shared" si="3"/>
        <v>50000</v>
      </c>
      <c r="G21" s="288">
        <v>50000</v>
      </c>
      <c r="H21" s="262"/>
      <c r="I21" s="262">
        <f t="shared" si="1"/>
        <v>50000</v>
      </c>
      <c r="J21" s="263">
        <f t="shared" si="2"/>
        <v>50000</v>
      </c>
      <c r="K21" s="262"/>
      <c r="L21" s="237"/>
      <c r="M21" s="238"/>
      <c r="N21" s="254" t="s">
        <v>17</v>
      </c>
    </row>
    <row r="22" spans="1:14" s="2" customFormat="1" ht="25.5" customHeight="1">
      <c r="A22" s="430">
        <v>4</v>
      </c>
      <c r="B22" s="356" t="s">
        <v>16</v>
      </c>
      <c r="C22" s="251">
        <v>6050</v>
      </c>
      <c r="D22" s="160" t="s">
        <v>215</v>
      </c>
      <c r="E22" s="357">
        <v>2016</v>
      </c>
      <c r="F22" s="358">
        <f t="shared" si="3"/>
        <v>155000</v>
      </c>
      <c r="G22" s="353">
        <v>155000</v>
      </c>
      <c r="H22" s="353"/>
      <c r="I22" s="353">
        <f t="shared" si="1"/>
        <v>155000</v>
      </c>
      <c r="J22" s="355">
        <f t="shared" si="2"/>
        <v>155000</v>
      </c>
      <c r="K22" s="353"/>
      <c r="L22" s="237"/>
      <c r="M22" s="238"/>
      <c r="N22" s="254" t="s">
        <v>17</v>
      </c>
    </row>
    <row r="23" spans="1:14" s="2" customFormat="1" ht="35.25" customHeight="1">
      <c r="A23" s="430">
        <v>5</v>
      </c>
      <c r="B23" s="245" t="s">
        <v>16</v>
      </c>
      <c r="C23" s="251">
        <v>6050</v>
      </c>
      <c r="D23" s="243" t="s">
        <v>147</v>
      </c>
      <c r="E23" s="241">
        <v>2016</v>
      </c>
      <c r="F23" s="354">
        <f t="shared" si="3"/>
        <v>107832</v>
      </c>
      <c r="G23" s="249">
        <v>107832</v>
      </c>
      <c r="H23" s="249"/>
      <c r="I23" s="249">
        <f t="shared" si="1"/>
        <v>107832</v>
      </c>
      <c r="J23" s="170">
        <f t="shared" si="2"/>
        <v>107832</v>
      </c>
      <c r="K23" s="249"/>
      <c r="L23" s="237"/>
      <c r="M23" s="238"/>
      <c r="N23" s="254" t="s">
        <v>17</v>
      </c>
    </row>
    <row r="24" spans="1:15" s="2" customFormat="1" ht="38.25" customHeight="1">
      <c r="A24" s="430">
        <v>6</v>
      </c>
      <c r="B24" s="245" t="s">
        <v>16</v>
      </c>
      <c r="C24" s="240">
        <v>6050</v>
      </c>
      <c r="D24" s="243" t="s">
        <v>244</v>
      </c>
      <c r="E24" s="241">
        <v>2016</v>
      </c>
      <c r="F24" s="411">
        <f t="shared" si="3"/>
        <v>33425</v>
      </c>
      <c r="G24" s="249">
        <v>33425</v>
      </c>
      <c r="H24" s="249"/>
      <c r="I24" s="249">
        <f t="shared" si="1"/>
        <v>33425</v>
      </c>
      <c r="J24" s="249">
        <f t="shared" si="2"/>
        <v>33425</v>
      </c>
      <c r="K24" s="249"/>
      <c r="L24" s="237"/>
      <c r="M24" s="238">
        <v>20000</v>
      </c>
      <c r="N24" s="254" t="s">
        <v>17</v>
      </c>
      <c r="O24" s="181"/>
    </row>
    <row r="25" spans="1:15" s="2" customFormat="1" ht="24" customHeight="1">
      <c r="A25" s="430">
        <v>7</v>
      </c>
      <c r="B25" s="245" t="s">
        <v>16</v>
      </c>
      <c r="C25" s="251">
        <v>6050</v>
      </c>
      <c r="D25" s="243" t="s">
        <v>133</v>
      </c>
      <c r="E25" s="241">
        <v>2016</v>
      </c>
      <c r="F25" s="327">
        <f t="shared" si="3"/>
        <v>124232</v>
      </c>
      <c r="G25" s="249">
        <v>124232</v>
      </c>
      <c r="H25" s="249"/>
      <c r="I25" s="249">
        <f t="shared" si="1"/>
        <v>124232</v>
      </c>
      <c r="J25" s="170">
        <f t="shared" si="2"/>
        <v>124232</v>
      </c>
      <c r="K25" s="249"/>
      <c r="L25" s="237"/>
      <c r="M25" s="238"/>
      <c r="N25" s="254" t="s">
        <v>17</v>
      </c>
      <c r="O25" s="181"/>
    </row>
    <row r="26" spans="1:15" s="2" customFormat="1" ht="15" customHeight="1">
      <c r="A26" s="525"/>
      <c r="B26" s="563" t="s">
        <v>1</v>
      </c>
      <c r="C26" s="564"/>
      <c r="D26" s="565" t="s">
        <v>40</v>
      </c>
      <c r="E26" s="547"/>
      <c r="F26" s="548">
        <f>SUM(F28:F42)</f>
        <v>27149117</v>
      </c>
      <c r="G26" s="548">
        <f>SUM(G28:G42)</f>
        <v>10887868</v>
      </c>
      <c r="H26" s="548">
        <f>SUM(H28:H42)</f>
        <v>-10000</v>
      </c>
      <c r="I26" s="548">
        <f>SUM(I28:I42)</f>
        <v>10877868</v>
      </c>
      <c r="J26" s="548">
        <f>SUM(J28:J42)</f>
        <v>3177868</v>
      </c>
      <c r="K26" s="202"/>
      <c r="L26" s="203">
        <f>L28+L42+L31+L38</f>
        <v>7700000</v>
      </c>
      <c r="M26" s="558"/>
      <c r="N26" s="557"/>
      <c r="O26" s="65">
        <f>J26+L26</f>
        <v>10877868</v>
      </c>
    </row>
    <row r="27" spans="1:14" s="2" customFormat="1" ht="10.5" customHeight="1">
      <c r="A27" s="502"/>
      <c r="B27" s="502"/>
      <c r="C27" s="508"/>
      <c r="D27" s="508"/>
      <c r="E27" s="500"/>
      <c r="F27" s="549"/>
      <c r="G27" s="549"/>
      <c r="H27" s="549"/>
      <c r="I27" s="549"/>
      <c r="J27" s="549"/>
      <c r="K27" s="204"/>
      <c r="L27" s="205"/>
      <c r="M27" s="502"/>
      <c r="N27" s="502"/>
    </row>
    <row r="28" spans="1:15" s="2" customFormat="1" ht="20.25" customHeight="1">
      <c r="A28" s="504">
        <v>8</v>
      </c>
      <c r="B28" s="506" t="s">
        <v>16</v>
      </c>
      <c r="C28" s="507">
        <v>6050</v>
      </c>
      <c r="D28" s="513" t="s">
        <v>21</v>
      </c>
      <c r="E28" s="544" t="s">
        <v>25</v>
      </c>
      <c r="F28" s="512">
        <v>6054456</v>
      </c>
      <c r="G28" s="550">
        <v>2686557</v>
      </c>
      <c r="H28" s="496"/>
      <c r="I28" s="498">
        <f>G28+H28</f>
        <v>2686557</v>
      </c>
      <c r="J28" s="499">
        <f>I28-L28</f>
        <v>36557</v>
      </c>
      <c r="K28" s="190"/>
      <c r="L28" s="191">
        <v>2650000</v>
      </c>
      <c r="M28" s="501"/>
      <c r="N28" s="503" t="s">
        <v>17</v>
      </c>
      <c r="O28" s="65" t="e">
        <f>#REF!+#REF!</f>
        <v>#REF!</v>
      </c>
    </row>
    <row r="29" spans="1:14" s="2" customFormat="1" ht="15.75" customHeight="1">
      <c r="A29" s="524"/>
      <c r="B29" s="526"/>
      <c r="C29" s="527"/>
      <c r="D29" s="514"/>
      <c r="E29" s="545"/>
      <c r="F29" s="526"/>
      <c r="G29" s="526"/>
      <c r="H29" s="551"/>
      <c r="I29" s="551"/>
      <c r="J29" s="578"/>
      <c r="K29" s="256"/>
      <c r="L29" s="257"/>
      <c r="M29" s="526"/>
      <c r="N29" s="526"/>
    </row>
    <row r="30" spans="1:14" s="2" customFormat="1" ht="33" customHeight="1">
      <c r="A30" s="240">
        <v>9</v>
      </c>
      <c r="B30" s="348" t="s">
        <v>16</v>
      </c>
      <c r="C30" s="251">
        <v>6050</v>
      </c>
      <c r="D30" s="349" t="s">
        <v>203</v>
      </c>
      <c r="E30" s="215" t="s">
        <v>158</v>
      </c>
      <c r="F30" s="341">
        <v>3520000</v>
      </c>
      <c r="G30" s="342">
        <v>20000</v>
      </c>
      <c r="H30" s="341"/>
      <c r="I30" s="344">
        <f>G30+H30</f>
        <v>20000</v>
      </c>
      <c r="J30" s="343">
        <v>20000</v>
      </c>
      <c r="K30" s="342"/>
      <c r="L30" s="28"/>
      <c r="M30" s="340"/>
      <c r="N30" s="339" t="s">
        <v>17</v>
      </c>
    </row>
    <row r="31" spans="1:14" s="2" customFormat="1" ht="15" customHeight="1">
      <c r="A31" s="504">
        <v>10</v>
      </c>
      <c r="B31" s="506" t="s">
        <v>16</v>
      </c>
      <c r="C31" s="507">
        <v>6050</v>
      </c>
      <c r="D31" s="513" t="s">
        <v>22</v>
      </c>
      <c r="E31" s="544" t="s">
        <v>25</v>
      </c>
      <c r="F31" s="512">
        <v>4246962</v>
      </c>
      <c r="G31" s="550">
        <v>1876000</v>
      </c>
      <c r="H31" s="496"/>
      <c r="I31" s="498">
        <f>G31+H31</f>
        <v>1876000</v>
      </c>
      <c r="J31" s="499">
        <f>I31-L31</f>
        <v>426000</v>
      </c>
      <c r="K31" s="190"/>
      <c r="L31" s="191">
        <v>1450000</v>
      </c>
      <c r="M31" s="501"/>
      <c r="N31" s="503" t="s">
        <v>17</v>
      </c>
    </row>
    <row r="32" spans="1:14" s="2" customFormat="1" ht="15" customHeight="1">
      <c r="A32" s="505"/>
      <c r="B32" s="502"/>
      <c r="C32" s="508"/>
      <c r="D32" s="514"/>
      <c r="E32" s="577"/>
      <c r="F32" s="502"/>
      <c r="G32" s="502"/>
      <c r="H32" s="497"/>
      <c r="I32" s="497"/>
      <c r="J32" s="500"/>
      <c r="K32" s="192"/>
      <c r="L32" s="193"/>
      <c r="M32" s="502"/>
      <c r="N32" s="502"/>
    </row>
    <row r="33" spans="1:16" s="2" customFormat="1" ht="25.5" customHeight="1">
      <c r="A33" s="240">
        <v>11</v>
      </c>
      <c r="B33" s="375" t="s">
        <v>16</v>
      </c>
      <c r="C33" s="376">
        <v>6050</v>
      </c>
      <c r="D33" s="378" t="s">
        <v>225</v>
      </c>
      <c r="E33" s="379" t="s">
        <v>138</v>
      </c>
      <c r="F33" s="377">
        <v>45000</v>
      </c>
      <c r="G33" s="380">
        <v>25000</v>
      </c>
      <c r="H33" s="370"/>
      <c r="I33" s="371">
        <f>G33+H33</f>
        <v>25000</v>
      </c>
      <c r="J33" s="372">
        <f>I33</f>
        <v>25000</v>
      </c>
      <c r="K33" s="190"/>
      <c r="L33" s="191"/>
      <c r="M33" s="373"/>
      <c r="N33" s="374" t="s">
        <v>17</v>
      </c>
      <c r="O33" s="69"/>
      <c r="P33" s="65"/>
    </row>
    <row r="34" spans="1:16" s="2" customFormat="1" ht="45" customHeight="1">
      <c r="A34" s="240">
        <v>12</v>
      </c>
      <c r="B34" s="348" t="s">
        <v>16</v>
      </c>
      <c r="C34" s="251">
        <v>6050</v>
      </c>
      <c r="D34" s="235" t="s">
        <v>270</v>
      </c>
      <c r="E34" s="215" t="s">
        <v>138</v>
      </c>
      <c r="F34" s="341">
        <v>28000</v>
      </c>
      <c r="G34" s="342"/>
      <c r="H34" s="341"/>
      <c r="I34" s="438">
        <f>G34+H34</f>
        <v>0</v>
      </c>
      <c r="J34" s="439">
        <f>I34</f>
        <v>0</v>
      </c>
      <c r="K34" s="342"/>
      <c r="L34" s="28"/>
      <c r="M34" s="340"/>
      <c r="N34" s="339" t="s">
        <v>17</v>
      </c>
      <c r="O34" s="69"/>
      <c r="P34" s="65"/>
    </row>
    <row r="35" spans="1:16" s="2" customFormat="1" ht="45" customHeight="1">
      <c r="A35" s="240">
        <v>13</v>
      </c>
      <c r="B35" s="348" t="s">
        <v>16</v>
      </c>
      <c r="C35" s="431">
        <v>6050</v>
      </c>
      <c r="D35" s="435" t="s">
        <v>181</v>
      </c>
      <c r="E35" s="428" t="s">
        <v>138</v>
      </c>
      <c r="F35" s="427">
        <v>55350</v>
      </c>
      <c r="G35" s="156"/>
      <c r="H35" s="454"/>
      <c r="I35" s="455"/>
      <c r="J35" s="249">
        <f>I35</f>
        <v>0</v>
      </c>
      <c r="K35" s="249"/>
      <c r="L35" s="427"/>
      <c r="M35" s="238"/>
      <c r="N35" s="255" t="s">
        <v>6</v>
      </c>
      <c r="O35" s="69"/>
      <c r="P35" s="65"/>
    </row>
    <row r="36" spans="1:16" s="2" customFormat="1" ht="34.5" customHeight="1">
      <c r="A36" s="240">
        <v>14</v>
      </c>
      <c r="B36" s="442" t="s">
        <v>16</v>
      </c>
      <c r="C36" s="430">
        <v>6050</v>
      </c>
      <c r="D36" s="409" t="s">
        <v>132</v>
      </c>
      <c r="E36" s="215" t="s">
        <v>138</v>
      </c>
      <c r="F36" s="437">
        <v>52000</v>
      </c>
      <c r="G36" s="480">
        <v>15000</v>
      </c>
      <c r="H36" s="437"/>
      <c r="I36" s="438">
        <f>G36+H36</f>
        <v>15000</v>
      </c>
      <c r="J36" s="439">
        <f>I36</f>
        <v>15000</v>
      </c>
      <c r="K36" s="443"/>
      <c r="L36" s="28"/>
      <c r="M36" s="440"/>
      <c r="N36" s="441" t="s">
        <v>17</v>
      </c>
      <c r="O36" s="69"/>
      <c r="P36" s="65"/>
    </row>
    <row r="37" spans="1:16" s="2" customFormat="1" ht="45.75" customHeight="1">
      <c r="A37" s="240">
        <v>15</v>
      </c>
      <c r="B37" s="348" t="s">
        <v>16</v>
      </c>
      <c r="C37" s="225">
        <v>6050</v>
      </c>
      <c r="D37" s="235" t="s">
        <v>102</v>
      </c>
      <c r="E37" s="215" t="s">
        <v>71</v>
      </c>
      <c r="F37" s="19">
        <v>110107</v>
      </c>
      <c r="G37" s="116">
        <v>72100</v>
      </c>
      <c r="H37" s="19"/>
      <c r="I37" s="223">
        <f>G37+H37</f>
        <v>72100</v>
      </c>
      <c r="J37" s="167">
        <f>I37</f>
        <v>72100</v>
      </c>
      <c r="K37" s="116"/>
      <c r="L37" s="28"/>
      <c r="M37" s="29"/>
      <c r="N37" s="161" t="s">
        <v>17</v>
      </c>
      <c r="O37" s="69"/>
      <c r="P37" s="65"/>
    </row>
    <row r="38" spans="1:16" s="2" customFormat="1" ht="15.75" customHeight="1">
      <c r="A38" s="504">
        <v>16</v>
      </c>
      <c r="B38" s="506" t="s">
        <v>16</v>
      </c>
      <c r="C38" s="507">
        <v>6050</v>
      </c>
      <c r="D38" s="509" t="s">
        <v>24</v>
      </c>
      <c r="E38" s="510" t="s">
        <v>44</v>
      </c>
      <c r="F38" s="512">
        <v>10675242</v>
      </c>
      <c r="G38" s="550">
        <v>5993211</v>
      </c>
      <c r="H38" s="496"/>
      <c r="I38" s="498">
        <f>G38+H38</f>
        <v>5993211</v>
      </c>
      <c r="J38" s="499">
        <f>I38-L38</f>
        <v>2393211</v>
      </c>
      <c r="K38" s="190"/>
      <c r="L38" s="191">
        <v>3600000</v>
      </c>
      <c r="M38" s="501"/>
      <c r="N38" s="503" t="s">
        <v>17</v>
      </c>
      <c r="O38" s="369">
        <f>L38+J38</f>
        <v>5993211</v>
      </c>
      <c r="P38" s="65"/>
    </row>
    <row r="39" spans="1:16" s="2" customFormat="1" ht="15.75" customHeight="1">
      <c r="A39" s="505"/>
      <c r="B39" s="502"/>
      <c r="C39" s="508"/>
      <c r="D39" s="502"/>
      <c r="E39" s="511"/>
      <c r="F39" s="502"/>
      <c r="G39" s="502"/>
      <c r="H39" s="497"/>
      <c r="I39" s="497"/>
      <c r="J39" s="500"/>
      <c r="K39" s="192"/>
      <c r="L39" s="193"/>
      <c r="M39" s="502"/>
      <c r="N39" s="502"/>
      <c r="O39" s="69"/>
      <c r="P39" s="65"/>
    </row>
    <row r="40" spans="1:16" s="2" customFormat="1" ht="32.25" customHeight="1">
      <c r="A40" s="457">
        <v>17</v>
      </c>
      <c r="B40" s="467" t="s">
        <v>16</v>
      </c>
      <c r="C40" s="431">
        <v>6050</v>
      </c>
      <c r="D40" s="243" t="s">
        <v>264</v>
      </c>
      <c r="E40" s="428" t="s">
        <v>138</v>
      </c>
      <c r="F40" s="454">
        <v>122000</v>
      </c>
      <c r="G40" s="156">
        <v>10000</v>
      </c>
      <c r="H40" s="454">
        <v>-10000</v>
      </c>
      <c r="I40" s="455">
        <f>G40+H40</f>
        <v>0</v>
      </c>
      <c r="J40" s="249">
        <f>I40</f>
        <v>0</v>
      </c>
      <c r="K40" s="249"/>
      <c r="L40" s="427"/>
      <c r="M40" s="238"/>
      <c r="N40" s="255" t="s">
        <v>6</v>
      </c>
      <c r="O40" s="69"/>
      <c r="P40" s="65"/>
    </row>
    <row r="41" spans="1:16" s="2" customFormat="1" ht="47.25" customHeight="1">
      <c r="A41" s="240">
        <v>18</v>
      </c>
      <c r="B41" s="245" t="s">
        <v>16</v>
      </c>
      <c r="C41" s="251">
        <v>6050</v>
      </c>
      <c r="D41" s="133" t="s">
        <v>238</v>
      </c>
      <c r="E41" s="413" t="s">
        <v>138</v>
      </c>
      <c r="F41" s="411">
        <v>1720000</v>
      </c>
      <c r="G41" s="249">
        <v>20000</v>
      </c>
      <c r="H41" s="411"/>
      <c r="I41" s="412">
        <f>G41+H41</f>
        <v>20000</v>
      </c>
      <c r="J41" s="170">
        <f>I41</f>
        <v>20000</v>
      </c>
      <c r="K41" s="249"/>
      <c r="L41" s="237"/>
      <c r="M41" s="238"/>
      <c r="N41" s="254" t="s">
        <v>17</v>
      </c>
      <c r="O41" s="69"/>
      <c r="P41" s="65"/>
    </row>
    <row r="42" spans="1:16" s="2" customFormat="1" ht="45" customHeight="1">
      <c r="A42" s="240">
        <v>19</v>
      </c>
      <c r="B42" s="245" t="s">
        <v>16</v>
      </c>
      <c r="C42" s="251">
        <v>6050</v>
      </c>
      <c r="D42" s="308" t="s">
        <v>220</v>
      </c>
      <c r="E42" s="241" t="s">
        <v>138</v>
      </c>
      <c r="F42" s="411">
        <v>520000</v>
      </c>
      <c r="G42" s="249">
        <v>170000</v>
      </c>
      <c r="H42" s="411"/>
      <c r="I42" s="412">
        <f>G42+H42</f>
        <v>170000</v>
      </c>
      <c r="J42" s="170">
        <f>I42</f>
        <v>170000</v>
      </c>
      <c r="K42" s="249"/>
      <c r="L42" s="237"/>
      <c r="M42" s="238"/>
      <c r="N42" s="254" t="s">
        <v>17</v>
      </c>
      <c r="O42" s="69"/>
      <c r="P42" s="65"/>
    </row>
    <row r="43" spans="1:16" s="2" customFormat="1" ht="15" customHeight="1">
      <c r="A43" s="23"/>
      <c r="B43" s="25" t="s">
        <v>1</v>
      </c>
      <c r="C43" s="228"/>
      <c r="D43" s="24" t="s">
        <v>37</v>
      </c>
      <c r="E43" s="25"/>
      <c r="F43" s="244">
        <f>F44+F45</f>
        <v>19290042</v>
      </c>
      <c r="G43" s="244">
        <f>G44+G45</f>
        <v>12311806</v>
      </c>
      <c r="H43" s="244">
        <f>H44+H45</f>
        <v>191000</v>
      </c>
      <c r="I43" s="244">
        <f>I44+I45</f>
        <v>12502806</v>
      </c>
      <c r="J43" s="166">
        <f>J44+J45</f>
        <v>12502806</v>
      </c>
      <c r="K43" s="244"/>
      <c r="L43" s="76"/>
      <c r="M43" s="194">
        <f>M46+M49</f>
        <v>33905</v>
      </c>
      <c r="N43" s="121"/>
      <c r="O43" s="69"/>
      <c r="P43" s="65"/>
    </row>
    <row r="44" spans="1:18" s="2" customFormat="1" ht="16.5" customHeight="1">
      <c r="A44" s="142"/>
      <c r="B44" s="81"/>
      <c r="C44" s="84"/>
      <c r="D44" s="85" t="s">
        <v>47</v>
      </c>
      <c r="E44" s="86"/>
      <c r="F44" s="87">
        <f>F46+F49+F59</f>
        <v>6011780</v>
      </c>
      <c r="G44" s="252">
        <f>G46+G49+G59</f>
        <v>5820780</v>
      </c>
      <c r="H44" s="252">
        <f>H46+H49+H59</f>
        <v>191000</v>
      </c>
      <c r="I44" s="252">
        <f>I46+I49+I59</f>
        <v>6011780</v>
      </c>
      <c r="J44" s="252">
        <f>J46+J49+J59</f>
        <v>6011780</v>
      </c>
      <c r="K44" s="87"/>
      <c r="L44" s="89"/>
      <c r="M44" s="89"/>
      <c r="N44" s="122"/>
      <c r="O44" s="69"/>
      <c r="P44" s="112">
        <f>P46</f>
        <v>6116780</v>
      </c>
      <c r="Q44" s="112">
        <f>I43-P44</f>
        <v>6386026</v>
      </c>
      <c r="R44" s="65">
        <f>Q44+P44</f>
        <v>12502806</v>
      </c>
    </row>
    <row r="45" spans="1:16" s="2" customFormat="1" ht="17.25" customHeight="1">
      <c r="A45" s="142"/>
      <c r="B45" s="81"/>
      <c r="C45" s="84"/>
      <c r="D45" s="85" t="s">
        <v>48</v>
      </c>
      <c r="E45" s="86"/>
      <c r="F45" s="87">
        <f>F66</f>
        <v>13278262</v>
      </c>
      <c r="G45" s="87">
        <f>G66</f>
        <v>6491026</v>
      </c>
      <c r="H45" s="87">
        <f>H66</f>
        <v>0</v>
      </c>
      <c r="I45" s="87">
        <f>I66</f>
        <v>6491026</v>
      </c>
      <c r="J45" s="165">
        <f>J66</f>
        <v>6491026</v>
      </c>
      <c r="K45" s="87"/>
      <c r="L45" s="89"/>
      <c r="M45" s="89"/>
      <c r="N45" s="122"/>
      <c r="P45" s="112"/>
    </row>
    <row r="46" spans="1:17" s="2" customFormat="1" ht="18" customHeight="1">
      <c r="A46" s="30"/>
      <c r="B46" s="32"/>
      <c r="C46" s="30"/>
      <c r="D46" s="70" t="s">
        <v>76</v>
      </c>
      <c r="E46" s="32"/>
      <c r="F46" s="31">
        <f>SUM(F47:F48)</f>
        <v>21000</v>
      </c>
      <c r="G46" s="31">
        <f>SUM(G47:G48)</f>
        <v>21000</v>
      </c>
      <c r="H46" s="31">
        <f>SUM(H47:H48)</f>
        <v>0</v>
      </c>
      <c r="I46" s="31">
        <f>SUM(I47:I48)</f>
        <v>21000</v>
      </c>
      <c r="J46" s="31">
        <f>SUM(J47:J48)</f>
        <v>21000</v>
      </c>
      <c r="K46" s="31"/>
      <c r="L46" s="31"/>
      <c r="M46" s="31">
        <f>M47</f>
        <v>5000</v>
      </c>
      <c r="N46" s="123"/>
      <c r="P46" s="65">
        <f>I44+I72+I75+I78+I79+I80+I83+I86+I88+I96+I97+I98</f>
        <v>6116780</v>
      </c>
      <c r="Q46" s="65"/>
    </row>
    <row r="47" spans="1:14" s="2" customFormat="1" ht="25.5" customHeight="1">
      <c r="A47" s="179">
        <v>20</v>
      </c>
      <c r="B47" s="27">
        <v>60004</v>
      </c>
      <c r="C47" s="230">
        <v>6060</v>
      </c>
      <c r="D47" s="221" t="s">
        <v>126</v>
      </c>
      <c r="E47" s="163">
        <v>2016</v>
      </c>
      <c r="F47" s="28">
        <f>J47</f>
        <v>5000</v>
      </c>
      <c r="G47" s="28">
        <v>5000</v>
      </c>
      <c r="H47" s="14"/>
      <c r="I47" s="224">
        <f>G47+H47</f>
        <v>5000</v>
      </c>
      <c r="J47" s="180">
        <f>I47</f>
        <v>5000</v>
      </c>
      <c r="K47" s="29"/>
      <c r="L47" s="52"/>
      <c r="M47" s="189">
        <v>5000</v>
      </c>
      <c r="N47" s="125" t="s">
        <v>6</v>
      </c>
    </row>
    <row r="48" spans="1:15" s="2" customFormat="1" ht="24" customHeight="1">
      <c r="A48" s="230">
        <v>21</v>
      </c>
      <c r="B48" s="27">
        <v>60004</v>
      </c>
      <c r="C48" s="230">
        <v>6060</v>
      </c>
      <c r="D48" s="290" t="s">
        <v>247</v>
      </c>
      <c r="E48" s="297">
        <v>2016</v>
      </c>
      <c r="F48" s="28">
        <f>J48</f>
        <v>16000</v>
      </c>
      <c r="G48" s="28">
        <v>16000</v>
      </c>
      <c r="H48" s="28"/>
      <c r="I48" s="280">
        <f>G48+H48</f>
        <v>16000</v>
      </c>
      <c r="J48" s="180">
        <f>I48</f>
        <v>16000</v>
      </c>
      <c r="K48" s="292"/>
      <c r="L48" s="52"/>
      <c r="M48" s="292"/>
      <c r="N48" s="125" t="s">
        <v>6</v>
      </c>
      <c r="O48" s="181"/>
    </row>
    <row r="49" spans="1:15" s="2" customFormat="1" ht="18" customHeight="1">
      <c r="A49" s="30"/>
      <c r="B49" s="32"/>
      <c r="C49" s="30"/>
      <c r="D49" s="70" t="s">
        <v>134</v>
      </c>
      <c r="E49" s="32"/>
      <c r="F49" s="31">
        <f aca="true" t="shared" si="4" ref="F49:M49">SUM(F50:F57)</f>
        <v>2643794</v>
      </c>
      <c r="G49" s="31">
        <f t="shared" si="4"/>
        <v>2643794</v>
      </c>
      <c r="H49" s="31">
        <f t="shared" si="4"/>
        <v>0</v>
      </c>
      <c r="I49" s="31">
        <f t="shared" si="4"/>
        <v>2643794</v>
      </c>
      <c r="J49" s="31">
        <f t="shared" si="4"/>
        <v>2643794</v>
      </c>
      <c r="K49" s="31">
        <f t="shared" si="4"/>
        <v>0</v>
      </c>
      <c r="L49" s="31">
        <f t="shared" si="4"/>
        <v>0</v>
      </c>
      <c r="M49" s="31">
        <f t="shared" si="4"/>
        <v>28905</v>
      </c>
      <c r="N49" s="31" t="e">
        <f>SUM(N50:N57:#REF!)</f>
        <v>#REF!</v>
      </c>
      <c r="O49" s="181"/>
    </row>
    <row r="50" spans="1:16" s="2" customFormat="1" ht="36" customHeight="1">
      <c r="A50" s="151">
        <v>22</v>
      </c>
      <c r="B50" s="152">
        <v>60016</v>
      </c>
      <c r="C50" s="227">
        <v>6050</v>
      </c>
      <c r="D50" s="133" t="s">
        <v>256</v>
      </c>
      <c r="E50" s="18">
        <v>2016</v>
      </c>
      <c r="F50" s="14">
        <f>J50</f>
        <v>28905</v>
      </c>
      <c r="G50" s="14">
        <v>28905</v>
      </c>
      <c r="H50" s="14"/>
      <c r="I50" s="224">
        <f aca="true" t="shared" si="5" ref="I50:I57">G50+H50</f>
        <v>28905</v>
      </c>
      <c r="J50" s="169">
        <f aca="true" t="shared" si="6" ref="J50:J57">I50</f>
        <v>28905</v>
      </c>
      <c r="K50" s="15"/>
      <c r="L50" s="16"/>
      <c r="M50" s="15">
        <f>F50</f>
        <v>28905</v>
      </c>
      <c r="N50" s="124" t="s">
        <v>6</v>
      </c>
      <c r="P50" s="65" t="e">
        <f>H50+#REF!+H57+#REF!+#REF!</f>
        <v>#REF!</v>
      </c>
    </row>
    <row r="51" spans="1:14" s="2" customFormat="1" ht="26.25" customHeight="1">
      <c r="A51" s="253">
        <v>23</v>
      </c>
      <c r="B51" s="236">
        <v>60016</v>
      </c>
      <c r="C51" s="253">
        <v>6050</v>
      </c>
      <c r="D51" s="133" t="s">
        <v>216</v>
      </c>
      <c r="E51" s="241">
        <v>2016</v>
      </c>
      <c r="F51" s="237">
        <f>J51</f>
        <v>649583</v>
      </c>
      <c r="G51" s="237">
        <v>649583</v>
      </c>
      <c r="H51" s="237"/>
      <c r="I51" s="242">
        <f t="shared" si="5"/>
        <v>649583</v>
      </c>
      <c r="J51" s="169">
        <f t="shared" si="6"/>
        <v>649583</v>
      </c>
      <c r="K51" s="238"/>
      <c r="L51" s="239"/>
      <c r="M51" s="238"/>
      <c r="N51" s="255" t="s">
        <v>6</v>
      </c>
    </row>
    <row r="52" spans="1:14" s="2" customFormat="1" ht="26.25" customHeight="1">
      <c r="A52" s="431">
        <v>24</v>
      </c>
      <c r="B52" s="236">
        <v>60016</v>
      </c>
      <c r="C52" s="253">
        <v>6050</v>
      </c>
      <c r="D52" s="133" t="s">
        <v>185</v>
      </c>
      <c r="E52" s="241">
        <v>2016</v>
      </c>
      <c r="F52" s="237">
        <v>62250</v>
      </c>
      <c r="G52" s="237">
        <v>62250</v>
      </c>
      <c r="H52" s="237"/>
      <c r="I52" s="242">
        <f t="shared" si="5"/>
        <v>62250</v>
      </c>
      <c r="J52" s="169">
        <f t="shared" si="6"/>
        <v>62250</v>
      </c>
      <c r="K52" s="238"/>
      <c r="L52" s="239"/>
      <c r="M52" s="238"/>
      <c r="N52" s="255" t="s">
        <v>6</v>
      </c>
    </row>
    <row r="53" spans="1:14" s="2" customFormat="1" ht="18" customHeight="1">
      <c r="A53" s="431">
        <v>25</v>
      </c>
      <c r="B53" s="236">
        <v>60016</v>
      </c>
      <c r="C53" s="253">
        <v>6050</v>
      </c>
      <c r="D53" s="133" t="s">
        <v>210</v>
      </c>
      <c r="E53" s="241">
        <v>2016</v>
      </c>
      <c r="F53" s="237">
        <f>J53</f>
        <v>355417</v>
      </c>
      <c r="G53" s="237">
        <v>355417</v>
      </c>
      <c r="H53" s="237"/>
      <c r="I53" s="242">
        <f t="shared" si="5"/>
        <v>355417</v>
      </c>
      <c r="J53" s="169">
        <f t="shared" si="6"/>
        <v>355417</v>
      </c>
      <c r="K53" s="238"/>
      <c r="L53" s="239"/>
      <c r="M53" s="238"/>
      <c r="N53" s="255" t="s">
        <v>6</v>
      </c>
    </row>
    <row r="54" spans="1:14" s="2" customFormat="1" ht="25.5" customHeight="1">
      <c r="A54" s="431">
        <v>26</v>
      </c>
      <c r="B54" s="236">
        <v>60016</v>
      </c>
      <c r="C54" s="253">
        <v>6050</v>
      </c>
      <c r="D54" s="133" t="s">
        <v>207</v>
      </c>
      <c r="E54" s="241">
        <v>2016</v>
      </c>
      <c r="F54" s="237">
        <f>J54</f>
        <v>565521</v>
      </c>
      <c r="G54" s="237">
        <v>565521</v>
      </c>
      <c r="H54" s="237"/>
      <c r="I54" s="242">
        <f t="shared" si="5"/>
        <v>565521</v>
      </c>
      <c r="J54" s="169">
        <f t="shared" si="6"/>
        <v>565521</v>
      </c>
      <c r="K54" s="238"/>
      <c r="L54" s="239"/>
      <c r="M54" s="238"/>
      <c r="N54" s="255" t="s">
        <v>6</v>
      </c>
    </row>
    <row r="55" spans="1:14" s="2" customFormat="1" ht="33.75" customHeight="1">
      <c r="A55" s="431">
        <v>27</v>
      </c>
      <c r="B55" s="426">
        <v>60016</v>
      </c>
      <c r="C55" s="431">
        <v>6050</v>
      </c>
      <c r="D55" s="133" t="s">
        <v>191</v>
      </c>
      <c r="E55" s="428">
        <v>2016</v>
      </c>
      <c r="F55" s="427">
        <f>J55</f>
        <v>118690</v>
      </c>
      <c r="G55" s="427">
        <v>118690</v>
      </c>
      <c r="H55" s="427"/>
      <c r="I55" s="242">
        <f t="shared" si="5"/>
        <v>118690</v>
      </c>
      <c r="J55" s="169">
        <f t="shared" si="6"/>
        <v>118690</v>
      </c>
      <c r="K55" s="238"/>
      <c r="L55" s="239"/>
      <c r="M55" s="238"/>
      <c r="N55" s="255" t="s">
        <v>6</v>
      </c>
    </row>
    <row r="56" spans="1:14" s="2" customFormat="1" ht="25.5" customHeight="1">
      <c r="A56" s="431">
        <v>28</v>
      </c>
      <c r="B56" s="236">
        <v>60016</v>
      </c>
      <c r="C56" s="253">
        <v>6050</v>
      </c>
      <c r="D56" s="133" t="s">
        <v>245</v>
      </c>
      <c r="E56" s="241">
        <v>2016</v>
      </c>
      <c r="F56" s="237">
        <f>J56</f>
        <v>520000</v>
      </c>
      <c r="G56" s="237">
        <v>520000</v>
      </c>
      <c r="H56" s="237"/>
      <c r="I56" s="242">
        <f t="shared" si="5"/>
        <v>520000</v>
      </c>
      <c r="J56" s="169">
        <f t="shared" si="6"/>
        <v>520000</v>
      </c>
      <c r="K56" s="238"/>
      <c r="L56" s="239"/>
      <c r="M56" s="238"/>
      <c r="N56" s="255" t="s">
        <v>6</v>
      </c>
    </row>
    <row r="57" spans="1:14" s="2" customFormat="1" ht="37.5" customHeight="1">
      <c r="A57" s="431">
        <v>29</v>
      </c>
      <c r="B57" s="236">
        <v>60016</v>
      </c>
      <c r="C57" s="253">
        <v>6050</v>
      </c>
      <c r="D57" s="133" t="s">
        <v>214</v>
      </c>
      <c r="E57" s="241">
        <v>2016</v>
      </c>
      <c r="F57" s="237">
        <f>J57</f>
        <v>343428</v>
      </c>
      <c r="G57" s="237">
        <v>343428</v>
      </c>
      <c r="H57" s="237"/>
      <c r="I57" s="242">
        <f t="shared" si="5"/>
        <v>343428</v>
      </c>
      <c r="J57" s="169">
        <f t="shared" si="6"/>
        <v>343428</v>
      </c>
      <c r="K57" s="238"/>
      <c r="L57" s="239"/>
      <c r="M57" s="238"/>
      <c r="N57" s="255" t="s">
        <v>6</v>
      </c>
    </row>
    <row r="58" spans="1:14" s="2" customFormat="1" ht="21.75" customHeight="1">
      <c r="A58" s="414"/>
      <c r="B58" s="414"/>
      <c r="C58" s="414"/>
      <c r="D58" s="415"/>
      <c r="E58" s="148"/>
      <c r="F58" s="139"/>
      <c r="G58" s="139"/>
      <c r="H58" s="134"/>
      <c r="I58" s="134"/>
      <c r="J58" s="134"/>
      <c r="K58" s="140"/>
      <c r="L58" s="416"/>
      <c r="M58" s="140"/>
      <c r="N58" s="417"/>
    </row>
    <row r="59" spans="1:14" s="2" customFormat="1" ht="19.5" customHeight="1">
      <c r="A59" s="30"/>
      <c r="B59" s="32"/>
      <c r="C59" s="30"/>
      <c r="D59" s="70" t="s">
        <v>135</v>
      </c>
      <c r="E59" s="32"/>
      <c r="F59" s="31">
        <f>SUM(F60:F65)</f>
        <v>3346986</v>
      </c>
      <c r="G59" s="31">
        <f>SUM(G60:G65)</f>
        <v>3155986</v>
      </c>
      <c r="H59" s="31">
        <f>SUM(H60:H65)</f>
        <v>191000</v>
      </c>
      <c r="I59" s="31">
        <f>SUM(I60:I65)</f>
        <v>3346986</v>
      </c>
      <c r="J59" s="31">
        <f>SUM(J60:J65)</f>
        <v>3346986</v>
      </c>
      <c r="K59" s="31"/>
      <c r="L59" s="31"/>
      <c r="M59" s="31">
        <f>SUM(M60:M66)</f>
        <v>0</v>
      </c>
      <c r="N59" s="123"/>
    </row>
    <row r="60" spans="1:14" s="2" customFormat="1" ht="144" customHeight="1">
      <c r="A60" s="253">
        <v>30</v>
      </c>
      <c r="B60" s="236">
        <v>60016</v>
      </c>
      <c r="C60" s="253">
        <v>6060</v>
      </c>
      <c r="D60" s="133" t="s">
        <v>234</v>
      </c>
      <c r="E60" s="241">
        <v>2016</v>
      </c>
      <c r="F60" s="237">
        <f aca="true" t="shared" si="7" ref="F60:F65">J60</f>
        <v>2886986</v>
      </c>
      <c r="G60" s="237">
        <v>2886986</v>
      </c>
      <c r="H60" s="237"/>
      <c r="I60" s="242">
        <f>G60+H60</f>
        <v>2886986</v>
      </c>
      <c r="J60" s="169">
        <f aca="true" t="shared" si="8" ref="J60:J65">I60</f>
        <v>2886986</v>
      </c>
      <c r="K60" s="238"/>
      <c r="L60" s="239"/>
      <c r="M60" s="238"/>
      <c r="N60" s="255" t="s">
        <v>162</v>
      </c>
    </row>
    <row r="61" spans="1:14" s="2" customFormat="1" ht="37.5" customHeight="1">
      <c r="A61" s="253">
        <v>31</v>
      </c>
      <c r="B61" s="236">
        <v>60016</v>
      </c>
      <c r="C61" s="253">
        <v>6060</v>
      </c>
      <c r="D61" s="133" t="s">
        <v>217</v>
      </c>
      <c r="E61" s="241">
        <v>2016</v>
      </c>
      <c r="F61" s="237">
        <f t="shared" si="7"/>
        <v>113170</v>
      </c>
      <c r="G61" s="237">
        <v>113170</v>
      </c>
      <c r="H61" s="237" t="s">
        <v>251</v>
      </c>
      <c r="I61" s="242">
        <v>113170</v>
      </c>
      <c r="J61" s="169">
        <f t="shared" si="8"/>
        <v>113170</v>
      </c>
      <c r="K61" s="238"/>
      <c r="L61" s="239"/>
      <c r="M61" s="238"/>
      <c r="N61" s="255" t="s">
        <v>162</v>
      </c>
    </row>
    <row r="62" spans="1:14" s="2" customFormat="1" ht="42" customHeight="1">
      <c r="A62" s="431">
        <v>32</v>
      </c>
      <c r="B62" s="426">
        <v>60016</v>
      </c>
      <c r="C62" s="431">
        <v>6060</v>
      </c>
      <c r="D62" s="133" t="s">
        <v>218</v>
      </c>
      <c r="E62" s="428">
        <v>2016</v>
      </c>
      <c r="F62" s="427">
        <f t="shared" si="7"/>
        <v>4000</v>
      </c>
      <c r="G62" s="427">
        <v>4000</v>
      </c>
      <c r="H62" s="427"/>
      <c r="I62" s="242">
        <f>G62+H62</f>
        <v>4000</v>
      </c>
      <c r="J62" s="169">
        <f t="shared" si="8"/>
        <v>4000</v>
      </c>
      <c r="K62" s="238"/>
      <c r="L62" s="239"/>
      <c r="M62" s="238"/>
      <c r="N62" s="255" t="s">
        <v>162</v>
      </c>
    </row>
    <row r="63" spans="1:14" s="2" customFormat="1" ht="43.5" customHeight="1">
      <c r="A63" s="431">
        <v>33</v>
      </c>
      <c r="B63" s="426">
        <v>60016</v>
      </c>
      <c r="C63" s="431">
        <v>6060</v>
      </c>
      <c r="D63" s="133" t="s">
        <v>236</v>
      </c>
      <c r="E63" s="428">
        <v>2016</v>
      </c>
      <c r="F63" s="427">
        <f t="shared" si="7"/>
        <v>11260</v>
      </c>
      <c r="G63" s="427">
        <v>11260</v>
      </c>
      <c r="H63" s="427"/>
      <c r="I63" s="242">
        <f>G63+H63</f>
        <v>11260</v>
      </c>
      <c r="J63" s="169">
        <f t="shared" si="8"/>
        <v>11260</v>
      </c>
      <c r="K63" s="238"/>
      <c r="L63" s="239"/>
      <c r="M63" s="238"/>
      <c r="N63" s="255" t="s">
        <v>162</v>
      </c>
    </row>
    <row r="64" spans="1:14" s="2" customFormat="1" ht="43.5" customHeight="1">
      <c r="A64" s="431">
        <v>34</v>
      </c>
      <c r="B64" s="426">
        <v>60016</v>
      </c>
      <c r="C64" s="431">
        <v>6060</v>
      </c>
      <c r="D64" s="133" t="s">
        <v>268</v>
      </c>
      <c r="E64" s="428">
        <v>2016</v>
      </c>
      <c r="F64" s="427">
        <f t="shared" si="7"/>
        <v>191000</v>
      </c>
      <c r="G64" s="427"/>
      <c r="H64" s="427">
        <v>191000</v>
      </c>
      <c r="I64" s="242">
        <f>G64+H64</f>
        <v>191000</v>
      </c>
      <c r="J64" s="169">
        <f t="shared" si="8"/>
        <v>191000</v>
      </c>
      <c r="K64" s="238"/>
      <c r="L64" s="239"/>
      <c r="M64" s="238"/>
      <c r="N64" s="255" t="s">
        <v>162</v>
      </c>
    </row>
    <row r="65" spans="1:18" s="2" customFormat="1" ht="38.25" customHeight="1">
      <c r="A65" s="431">
        <v>35</v>
      </c>
      <c r="B65" s="426">
        <v>60016</v>
      </c>
      <c r="C65" s="431">
        <v>6060</v>
      </c>
      <c r="D65" s="133" t="s">
        <v>242</v>
      </c>
      <c r="E65" s="428">
        <v>2016</v>
      </c>
      <c r="F65" s="427">
        <f t="shared" si="7"/>
        <v>140570</v>
      </c>
      <c r="G65" s="427">
        <v>140570</v>
      </c>
      <c r="H65" s="427"/>
      <c r="I65" s="242">
        <f>G65+H65</f>
        <v>140570</v>
      </c>
      <c r="J65" s="169">
        <f t="shared" si="8"/>
        <v>140570</v>
      </c>
      <c r="K65" s="238"/>
      <c r="L65" s="239"/>
      <c r="M65" s="238"/>
      <c r="N65" s="255" t="s">
        <v>162</v>
      </c>
      <c r="P65" s="112">
        <f>SUM(P67:P96)</f>
        <v>55000</v>
      </c>
      <c r="Q65" s="112">
        <f>SUM(Q67:Q96)</f>
        <v>6168050</v>
      </c>
      <c r="R65" s="65">
        <f>Q65+P65</f>
        <v>6223050</v>
      </c>
    </row>
    <row r="66" spans="1:17" s="2" customFormat="1" ht="18.75" customHeight="1">
      <c r="A66" s="30"/>
      <c r="B66" s="32"/>
      <c r="C66" s="30"/>
      <c r="D66" s="70" t="s">
        <v>41</v>
      </c>
      <c r="E66" s="32"/>
      <c r="F66" s="31">
        <f>SUM(F67:F98)</f>
        <v>13278262</v>
      </c>
      <c r="G66" s="31">
        <f>SUM(G67:G98)</f>
        <v>6491026</v>
      </c>
      <c r="H66" s="31">
        <f>SUM(H67:H98)</f>
        <v>0</v>
      </c>
      <c r="I66" s="31">
        <f>SUM(I67:I98)</f>
        <v>6491026</v>
      </c>
      <c r="J66" s="168">
        <f>SUM(J67:J98)</f>
        <v>6491026</v>
      </c>
      <c r="K66" s="31"/>
      <c r="L66" s="31"/>
      <c r="M66" s="31"/>
      <c r="N66" s="123"/>
      <c r="P66" s="112"/>
      <c r="Q66" s="112"/>
    </row>
    <row r="67" spans="1:17" s="3" customFormat="1" ht="41.25" customHeight="1">
      <c r="A67" s="151">
        <v>36</v>
      </c>
      <c r="B67" s="152">
        <v>60016</v>
      </c>
      <c r="C67" s="227">
        <v>6050</v>
      </c>
      <c r="D67" s="133" t="s">
        <v>190</v>
      </c>
      <c r="E67" s="18" t="s">
        <v>138</v>
      </c>
      <c r="F67" s="14">
        <v>65000</v>
      </c>
      <c r="G67" s="14"/>
      <c r="H67" s="14"/>
      <c r="I67" s="224">
        <f>G67+H67</f>
        <v>0</v>
      </c>
      <c r="J67" s="169">
        <f>I67</f>
        <v>0</v>
      </c>
      <c r="K67" s="15"/>
      <c r="L67" s="16"/>
      <c r="M67" s="16"/>
      <c r="N67" s="124" t="s">
        <v>6</v>
      </c>
      <c r="O67" s="141">
        <f>G66+H66</f>
        <v>6491026</v>
      </c>
      <c r="P67" s="113"/>
      <c r="Q67" s="141">
        <f>I67</f>
        <v>0</v>
      </c>
    </row>
    <row r="68" spans="1:17" s="3" customFormat="1" ht="30.75" customHeight="1">
      <c r="A68" s="253">
        <v>37</v>
      </c>
      <c r="B68" s="236">
        <v>60016</v>
      </c>
      <c r="C68" s="253">
        <v>6050</v>
      </c>
      <c r="D68" s="133" t="s">
        <v>73</v>
      </c>
      <c r="E68" s="241" t="s">
        <v>71</v>
      </c>
      <c r="F68" s="237">
        <v>155000</v>
      </c>
      <c r="G68" s="237">
        <v>155000</v>
      </c>
      <c r="H68" s="237"/>
      <c r="I68" s="242">
        <f>G68+H68</f>
        <v>155000</v>
      </c>
      <c r="J68" s="169">
        <f>G68</f>
        <v>155000</v>
      </c>
      <c r="K68" s="238"/>
      <c r="L68" s="239"/>
      <c r="M68" s="239"/>
      <c r="N68" s="255" t="s">
        <v>6</v>
      </c>
      <c r="O68" s="141"/>
      <c r="P68" s="113"/>
      <c r="Q68" s="141"/>
    </row>
    <row r="69" spans="1:17" s="3" customFormat="1" ht="27.75" customHeight="1">
      <c r="A69" s="431">
        <v>38</v>
      </c>
      <c r="B69" s="152">
        <v>60016</v>
      </c>
      <c r="C69" s="227">
        <v>6050</v>
      </c>
      <c r="D69" s="133" t="s">
        <v>27</v>
      </c>
      <c r="E69" s="18" t="s">
        <v>74</v>
      </c>
      <c r="F69" s="14">
        <v>310384</v>
      </c>
      <c r="G69" s="14">
        <v>139482</v>
      </c>
      <c r="H69" s="14"/>
      <c r="I69" s="224">
        <f>G69+H69</f>
        <v>139482</v>
      </c>
      <c r="J69" s="169">
        <f>G69</f>
        <v>139482</v>
      </c>
      <c r="K69" s="15"/>
      <c r="L69" s="16"/>
      <c r="M69" s="16"/>
      <c r="N69" s="124" t="s">
        <v>6</v>
      </c>
      <c r="P69" s="110"/>
      <c r="Q69" s="141">
        <f>I69</f>
        <v>139482</v>
      </c>
    </row>
    <row r="70" spans="1:17" s="3" customFormat="1" ht="27.75" customHeight="1">
      <c r="A70" s="431">
        <v>39</v>
      </c>
      <c r="B70" s="426">
        <v>60016</v>
      </c>
      <c r="C70" s="431">
        <v>6050</v>
      </c>
      <c r="D70" s="436" t="s">
        <v>254</v>
      </c>
      <c r="E70" s="428" t="s">
        <v>248</v>
      </c>
      <c r="F70" s="427">
        <v>140375</v>
      </c>
      <c r="G70" s="427"/>
      <c r="H70" s="237"/>
      <c r="I70" s="242"/>
      <c r="J70" s="169"/>
      <c r="K70" s="238"/>
      <c r="L70" s="239"/>
      <c r="M70" s="239"/>
      <c r="N70" s="255"/>
      <c r="P70" s="110"/>
      <c r="Q70" s="141"/>
    </row>
    <row r="71" spans="1:17" s="3" customFormat="1" ht="27.75" customHeight="1">
      <c r="A71" s="431">
        <v>40</v>
      </c>
      <c r="B71" s="426">
        <v>60016</v>
      </c>
      <c r="C71" s="431">
        <v>6050</v>
      </c>
      <c r="D71" s="436" t="s">
        <v>255</v>
      </c>
      <c r="E71" s="428" t="s">
        <v>248</v>
      </c>
      <c r="F71" s="427">
        <v>155226</v>
      </c>
      <c r="G71" s="427"/>
      <c r="H71" s="237"/>
      <c r="I71" s="242"/>
      <c r="J71" s="169"/>
      <c r="K71" s="238"/>
      <c r="L71" s="239"/>
      <c r="M71" s="239"/>
      <c r="N71" s="255"/>
      <c r="P71" s="110"/>
      <c r="Q71" s="141"/>
    </row>
    <row r="72" spans="1:17" s="3" customFormat="1" ht="47.25" customHeight="1">
      <c r="A72" s="431">
        <v>41</v>
      </c>
      <c r="B72" s="236">
        <v>60016</v>
      </c>
      <c r="C72" s="253">
        <v>6050</v>
      </c>
      <c r="D72" s="118" t="s">
        <v>202</v>
      </c>
      <c r="E72" s="241" t="s">
        <v>138</v>
      </c>
      <c r="F72" s="237">
        <v>100000</v>
      </c>
      <c r="G72" s="237">
        <v>15000</v>
      </c>
      <c r="H72" s="237"/>
      <c r="I72" s="242">
        <f aca="true" t="shared" si="9" ref="I72:I98">G72+H72</f>
        <v>15000</v>
      </c>
      <c r="J72" s="169">
        <f>I72</f>
        <v>15000</v>
      </c>
      <c r="K72" s="238"/>
      <c r="L72" s="239"/>
      <c r="M72" s="239"/>
      <c r="N72" s="255" t="s">
        <v>6</v>
      </c>
      <c r="P72" s="110"/>
      <c r="Q72" s="141">
        <f>I73</f>
        <v>1281313</v>
      </c>
    </row>
    <row r="73" spans="1:17" s="3" customFormat="1" ht="42.75" customHeight="1">
      <c r="A73" s="431">
        <v>42</v>
      </c>
      <c r="B73" s="236">
        <v>60016</v>
      </c>
      <c r="C73" s="253">
        <v>6050</v>
      </c>
      <c r="D73" s="133" t="s">
        <v>59</v>
      </c>
      <c r="E73" s="241" t="s">
        <v>25</v>
      </c>
      <c r="F73" s="237">
        <v>1996600</v>
      </c>
      <c r="G73" s="237">
        <v>1281313</v>
      </c>
      <c r="H73" s="237"/>
      <c r="I73" s="242">
        <f>G73+H73</f>
        <v>1281313</v>
      </c>
      <c r="J73" s="169">
        <f>I73</f>
        <v>1281313</v>
      </c>
      <c r="K73" s="238"/>
      <c r="L73" s="239"/>
      <c r="M73" s="239"/>
      <c r="N73" s="255" t="s">
        <v>6</v>
      </c>
      <c r="P73" s="110"/>
      <c r="Q73" s="141"/>
    </row>
    <row r="74" spans="1:17" s="3" customFormat="1" ht="25.5" customHeight="1">
      <c r="A74" s="431">
        <v>43</v>
      </c>
      <c r="B74" s="136">
        <v>60016</v>
      </c>
      <c r="C74" s="227">
        <v>6050</v>
      </c>
      <c r="D74" s="133" t="s">
        <v>250</v>
      </c>
      <c r="E74" s="18" t="s">
        <v>248</v>
      </c>
      <c r="F74" s="14">
        <v>887582</v>
      </c>
      <c r="G74" s="14">
        <v>87330</v>
      </c>
      <c r="H74" s="14"/>
      <c r="I74" s="224">
        <f t="shared" si="9"/>
        <v>87330</v>
      </c>
      <c r="J74" s="169">
        <f>G74</f>
        <v>87330</v>
      </c>
      <c r="K74" s="15"/>
      <c r="L74" s="16"/>
      <c r="M74" s="16"/>
      <c r="N74" s="124" t="s">
        <v>6</v>
      </c>
      <c r="P74" s="110"/>
      <c r="Q74" s="141">
        <f>I74</f>
        <v>87330</v>
      </c>
    </row>
    <row r="75" spans="1:17" s="3" customFormat="1" ht="33" customHeight="1">
      <c r="A75" s="431">
        <v>44</v>
      </c>
      <c r="B75" s="236">
        <v>60016</v>
      </c>
      <c r="C75" s="253">
        <v>6050</v>
      </c>
      <c r="D75" s="133" t="s">
        <v>137</v>
      </c>
      <c r="E75" s="241" t="s">
        <v>138</v>
      </c>
      <c r="F75" s="237">
        <v>112705</v>
      </c>
      <c r="G75" s="237">
        <v>10000</v>
      </c>
      <c r="H75" s="237"/>
      <c r="I75" s="242">
        <f t="shared" si="9"/>
        <v>10000</v>
      </c>
      <c r="J75" s="169">
        <f>I75</f>
        <v>10000</v>
      </c>
      <c r="K75" s="238"/>
      <c r="L75" s="239"/>
      <c r="M75" s="239"/>
      <c r="N75" s="255" t="s">
        <v>6</v>
      </c>
      <c r="P75" s="110">
        <f>I75</f>
        <v>10000</v>
      </c>
      <c r="Q75" s="141"/>
    </row>
    <row r="76" spans="1:17" s="3" customFormat="1" ht="55.5" customHeight="1">
      <c r="A76" s="431">
        <v>45</v>
      </c>
      <c r="B76" s="236">
        <v>60016</v>
      </c>
      <c r="C76" s="253">
        <v>6050</v>
      </c>
      <c r="D76" s="133" t="s">
        <v>23</v>
      </c>
      <c r="E76" s="241" t="s">
        <v>248</v>
      </c>
      <c r="F76" s="237">
        <v>86852</v>
      </c>
      <c r="G76" s="237">
        <v>62976</v>
      </c>
      <c r="H76" s="237"/>
      <c r="I76" s="242">
        <f t="shared" si="9"/>
        <v>62976</v>
      </c>
      <c r="J76" s="169">
        <f>I76</f>
        <v>62976</v>
      </c>
      <c r="K76" s="238"/>
      <c r="L76" s="239"/>
      <c r="M76" s="239"/>
      <c r="N76" s="255" t="s">
        <v>6</v>
      </c>
      <c r="P76" s="110"/>
      <c r="Q76" s="141">
        <f>I77</f>
        <v>19680</v>
      </c>
    </row>
    <row r="77" spans="1:17" s="3" customFormat="1" ht="33" customHeight="1">
      <c r="A77" s="431">
        <v>46</v>
      </c>
      <c r="B77" s="426">
        <v>60016</v>
      </c>
      <c r="C77" s="431">
        <v>6050</v>
      </c>
      <c r="D77" s="133" t="s">
        <v>64</v>
      </c>
      <c r="E77" s="428" t="s">
        <v>71</v>
      </c>
      <c r="F77" s="427">
        <v>19680</v>
      </c>
      <c r="G77" s="427">
        <v>19680</v>
      </c>
      <c r="H77" s="427"/>
      <c r="I77" s="242">
        <f t="shared" si="9"/>
        <v>19680</v>
      </c>
      <c r="J77" s="169">
        <f>G77</f>
        <v>19680</v>
      </c>
      <c r="K77" s="238"/>
      <c r="L77" s="239"/>
      <c r="M77" s="239"/>
      <c r="N77" s="255" t="s">
        <v>6</v>
      </c>
      <c r="P77" s="110"/>
      <c r="Q77" s="141"/>
    </row>
    <row r="78" spans="1:17" s="3" customFormat="1" ht="33" customHeight="1">
      <c r="A78" s="431">
        <v>47</v>
      </c>
      <c r="B78" s="236">
        <v>60016</v>
      </c>
      <c r="C78" s="253">
        <v>6050</v>
      </c>
      <c r="D78" s="133" t="s">
        <v>139</v>
      </c>
      <c r="E78" s="241" t="s">
        <v>138</v>
      </c>
      <c r="F78" s="237">
        <v>220170</v>
      </c>
      <c r="G78" s="237">
        <v>20000</v>
      </c>
      <c r="H78" s="237"/>
      <c r="I78" s="242">
        <f t="shared" si="9"/>
        <v>20000</v>
      </c>
      <c r="J78" s="169">
        <f>I78</f>
        <v>20000</v>
      </c>
      <c r="K78" s="238"/>
      <c r="L78" s="239"/>
      <c r="M78" s="239"/>
      <c r="N78" s="255" t="s">
        <v>6</v>
      </c>
      <c r="P78" s="110">
        <f>I78</f>
        <v>20000</v>
      </c>
      <c r="Q78" s="141"/>
    </row>
    <row r="79" spans="1:17" s="3" customFormat="1" ht="33" customHeight="1">
      <c r="A79" s="431">
        <v>48</v>
      </c>
      <c r="B79" s="236">
        <v>60016</v>
      </c>
      <c r="C79" s="253">
        <v>6050</v>
      </c>
      <c r="D79" s="133" t="s">
        <v>150</v>
      </c>
      <c r="E79" s="241" t="s">
        <v>138</v>
      </c>
      <c r="F79" s="237">
        <v>258300</v>
      </c>
      <c r="G79" s="237">
        <v>10000</v>
      </c>
      <c r="H79" s="237"/>
      <c r="I79" s="242">
        <f t="shared" si="9"/>
        <v>10000</v>
      </c>
      <c r="J79" s="169">
        <f>I79</f>
        <v>10000</v>
      </c>
      <c r="K79" s="238"/>
      <c r="L79" s="239"/>
      <c r="M79" s="239"/>
      <c r="N79" s="255" t="s">
        <v>6</v>
      </c>
      <c r="P79" s="110"/>
      <c r="Q79" s="141">
        <f>I81</f>
        <v>2163206</v>
      </c>
    </row>
    <row r="80" spans="1:17" s="3" customFormat="1" ht="33" customHeight="1">
      <c r="A80" s="431">
        <v>49</v>
      </c>
      <c r="B80" s="236">
        <v>60016</v>
      </c>
      <c r="C80" s="253">
        <v>6050</v>
      </c>
      <c r="D80" s="133" t="s">
        <v>151</v>
      </c>
      <c r="E80" s="241" t="s">
        <v>138</v>
      </c>
      <c r="F80" s="237">
        <v>150060</v>
      </c>
      <c r="G80" s="237">
        <v>10000</v>
      </c>
      <c r="H80" s="237"/>
      <c r="I80" s="242">
        <f t="shared" si="9"/>
        <v>10000</v>
      </c>
      <c r="J80" s="169">
        <f>I80</f>
        <v>10000</v>
      </c>
      <c r="K80" s="238"/>
      <c r="L80" s="239"/>
      <c r="M80" s="239"/>
      <c r="N80" s="255" t="s">
        <v>6</v>
      </c>
      <c r="P80" s="110">
        <f>I79</f>
        <v>10000</v>
      </c>
      <c r="Q80" s="141"/>
    </row>
    <row r="81" spans="1:17" s="3" customFormat="1" ht="50.25" customHeight="1">
      <c r="A81" s="431">
        <v>50</v>
      </c>
      <c r="B81" s="236">
        <v>60016</v>
      </c>
      <c r="C81" s="253">
        <v>6050</v>
      </c>
      <c r="D81" s="133" t="s">
        <v>28</v>
      </c>
      <c r="E81" s="241" t="s">
        <v>25</v>
      </c>
      <c r="F81" s="237">
        <v>2165786</v>
      </c>
      <c r="G81" s="237">
        <v>2163206</v>
      </c>
      <c r="H81" s="237"/>
      <c r="I81" s="242">
        <f t="shared" si="9"/>
        <v>2163206</v>
      </c>
      <c r="J81" s="169">
        <f>I81</f>
        <v>2163206</v>
      </c>
      <c r="K81" s="238"/>
      <c r="L81" s="239"/>
      <c r="M81" s="239"/>
      <c r="N81" s="255" t="s">
        <v>6</v>
      </c>
      <c r="P81" s="110">
        <f>I80</f>
        <v>10000</v>
      </c>
      <c r="Q81" s="141"/>
    </row>
    <row r="82" spans="1:17" s="3" customFormat="1" ht="45" customHeight="1">
      <c r="A82" s="431">
        <v>51</v>
      </c>
      <c r="B82" s="236">
        <v>60016</v>
      </c>
      <c r="C82" s="253">
        <v>6050</v>
      </c>
      <c r="D82" s="133" t="s">
        <v>66</v>
      </c>
      <c r="E82" s="148" t="s">
        <v>71</v>
      </c>
      <c r="F82" s="28">
        <v>31980</v>
      </c>
      <c r="G82" s="28">
        <v>31980</v>
      </c>
      <c r="H82" s="237"/>
      <c r="I82" s="242">
        <f t="shared" si="9"/>
        <v>31980</v>
      </c>
      <c r="J82" s="169">
        <f>G82</f>
        <v>31980</v>
      </c>
      <c r="K82" s="329"/>
      <c r="L82" s="52"/>
      <c r="M82" s="52"/>
      <c r="N82" s="125" t="s">
        <v>6</v>
      </c>
      <c r="P82" s="110"/>
      <c r="Q82" s="141">
        <f>I82</f>
        <v>31980</v>
      </c>
    </row>
    <row r="83" spans="1:17" s="3" customFormat="1" ht="24" customHeight="1">
      <c r="A83" s="431">
        <v>52</v>
      </c>
      <c r="B83" s="236">
        <v>60016</v>
      </c>
      <c r="C83" s="253">
        <v>6050</v>
      </c>
      <c r="D83" s="133" t="s">
        <v>209</v>
      </c>
      <c r="E83" s="148" t="s">
        <v>158</v>
      </c>
      <c r="F83" s="28">
        <v>805000</v>
      </c>
      <c r="G83" s="28">
        <v>5000</v>
      </c>
      <c r="H83" s="237"/>
      <c r="I83" s="242">
        <f t="shared" si="9"/>
        <v>5000</v>
      </c>
      <c r="J83" s="169">
        <f aca="true" t="shared" si="10" ref="J83:J90">I83</f>
        <v>5000</v>
      </c>
      <c r="K83" s="360"/>
      <c r="L83" s="52"/>
      <c r="M83" s="52"/>
      <c r="N83" s="125" t="s">
        <v>6</v>
      </c>
      <c r="P83" s="110"/>
      <c r="Q83" s="141">
        <f>I84</f>
        <v>56605</v>
      </c>
    </row>
    <row r="84" spans="1:17" s="3" customFormat="1" ht="40.5" customHeight="1">
      <c r="A84" s="431">
        <v>53</v>
      </c>
      <c r="B84" s="152">
        <v>60016</v>
      </c>
      <c r="C84" s="227">
        <v>6050</v>
      </c>
      <c r="D84" s="118" t="s">
        <v>29</v>
      </c>
      <c r="E84" s="118" t="s">
        <v>248</v>
      </c>
      <c r="F84" s="14">
        <v>94668</v>
      </c>
      <c r="G84" s="14">
        <v>56605</v>
      </c>
      <c r="H84" s="14"/>
      <c r="I84" s="224">
        <f t="shared" si="9"/>
        <v>56605</v>
      </c>
      <c r="J84" s="169">
        <f t="shared" si="10"/>
        <v>56605</v>
      </c>
      <c r="K84" s="15"/>
      <c r="L84" s="16"/>
      <c r="M84" s="16"/>
      <c r="N84" s="124" t="s">
        <v>6</v>
      </c>
      <c r="P84" s="110"/>
      <c r="Q84" s="141"/>
    </row>
    <row r="85" spans="1:17" s="3" customFormat="1" ht="54" customHeight="1">
      <c r="A85" s="431">
        <v>54</v>
      </c>
      <c r="B85" s="236">
        <v>60016</v>
      </c>
      <c r="C85" s="253">
        <v>6050</v>
      </c>
      <c r="D85" s="133" t="s">
        <v>219</v>
      </c>
      <c r="E85" s="133" t="s">
        <v>158</v>
      </c>
      <c r="F85" s="237">
        <v>100000</v>
      </c>
      <c r="G85" s="237"/>
      <c r="H85" s="237"/>
      <c r="I85" s="242">
        <f t="shared" si="9"/>
        <v>0</v>
      </c>
      <c r="J85" s="169">
        <f t="shared" si="10"/>
        <v>0</v>
      </c>
      <c r="K85" s="238"/>
      <c r="L85" s="239"/>
      <c r="M85" s="239"/>
      <c r="N85" s="255" t="s">
        <v>6</v>
      </c>
      <c r="P85" s="110"/>
      <c r="Q85" s="141">
        <f>I91</f>
        <v>81200</v>
      </c>
    </row>
    <row r="86" spans="1:17" s="3" customFormat="1" ht="44.25" customHeight="1">
      <c r="A86" s="431">
        <v>55</v>
      </c>
      <c r="B86" s="236">
        <v>60016</v>
      </c>
      <c r="C86" s="253">
        <v>6050</v>
      </c>
      <c r="D86" s="133" t="s">
        <v>196</v>
      </c>
      <c r="E86" s="133" t="s">
        <v>138</v>
      </c>
      <c r="F86" s="237">
        <v>200000</v>
      </c>
      <c r="G86" s="237">
        <v>20000</v>
      </c>
      <c r="H86" s="237"/>
      <c r="I86" s="242">
        <f t="shared" si="9"/>
        <v>20000</v>
      </c>
      <c r="J86" s="169">
        <f t="shared" si="10"/>
        <v>20000</v>
      </c>
      <c r="K86" s="238"/>
      <c r="L86" s="239"/>
      <c r="M86" s="239"/>
      <c r="N86" s="255" t="s">
        <v>6</v>
      </c>
      <c r="P86" s="110">
        <f>J85</f>
        <v>0</v>
      </c>
      <c r="Q86" s="141"/>
    </row>
    <row r="87" spans="1:17" s="3" customFormat="1" ht="33.75" customHeight="1">
      <c r="A87" s="431">
        <v>56</v>
      </c>
      <c r="B87" s="236">
        <v>60016</v>
      </c>
      <c r="C87" s="253">
        <v>6050</v>
      </c>
      <c r="D87" s="133" t="s">
        <v>188</v>
      </c>
      <c r="E87" s="133" t="s">
        <v>158</v>
      </c>
      <c r="F87" s="237">
        <v>45000</v>
      </c>
      <c r="G87" s="237"/>
      <c r="H87" s="237">
        <v>0</v>
      </c>
      <c r="I87" s="242">
        <f t="shared" si="9"/>
        <v>0</v>
      </c>
      <c r="J87" s="169">
        <f t="shared" si="10"/>
        <v>0</v>
      </c>
      <c r="K87" s="238"/>
      <c r="L87" s="239"/>
      <c r="M87" s="239"/>
      <c r="N87" s="255" t="s">
        <v>6</v>
      </c>
      <c r="P87" s="110"/>
      <c r="Q87" s="141"/>
    </row>
    <row r="88" spans="1:17" s="3" customFormat="1" ht="40.5" customHeight="1">
      <c r="A88" s="431">
        <v>57</v>
      </c>
      <c r="B88" s="236">
        <v>60016</v>
      </c>
      <c r="C88" s="253">
        <v>6050</v>
      </c>
      <c r="D88" s="133" t="s">
        <v>170</v>
      </c>
      <c r="E88" s="133" t="s">
        <v>138</v>
      </c>
      <c r="F88" s="237">
        <v>98640</v>
      </c>
      <c r="G88" s="237">
        <v>5000</v>
      </c>
      <c r="H88" s="237"/>
      <c r="I88" s="242">
        <f t="shared" si="9"/>
        <v>5000</v>
      </c>
      <c r="J88" s="169">
        <f t="shared" si="10"/>
        <v>5000</v>
      </c>
      <c r="K88" s="238"/>
      <c r="L88" s="239"/>
      <c r="M88" s="239"/>
      <c r="N88" s="255" t="s">
        <v>6</v>
      </c>
      <c r="P88" s="110"/>
      <c r="Q88" s="141"/>
    </row>
    <row r="89" spans="1:17" s="3" customFormat="1" ht="24" customHeight="1">
      <c r="A89" s="431">
        <v>58</v>
      </c>
      <c r="B89" s="236">
        <v>60016</v>
      </c>
      <c r="C89" s="253">
        <v>6050</v>
      </c>
      <c r="D89" s="133" t="s">
        <v>178</v>
      </c>
      <c r="E89" s="241" t="s">
        <v>158</v>
      </c>
      <c r="F89" s="237">
        <v>140000</v>
      </c>
      <c r="G89" s="237"/>
      <c r="H89" s="237"/>
      <c r="I89" s="242">
        <f t="shared" si="9"/>
        <v>0</v>
      </c>
      <c r="J89" s="169">
        <f t="shared" si="10"/>
        <v>0</v>
      </c>
      <c r="K89" s="238"/>
      <c r="L89" s="239"/>
      <c r="M89" s="238"/>
      <c r="N89" s="255" t="s">
        <v>6</v>
      </c>
      <c r="P89" s="110">
        <f>I88</f>
        <v>5000</v>
      </c>
      <c r="Q89" s="141"/>
    </row>
    <row r="90" spans="1:17" s="3" customFormat="1" ht="24" customHeight="1">
      <c r="A90" s="431">
        <v>59</v>
      </c>
      <c r="B90" s="426">
        <v>60016</v>
      </c>
      <c r="C90" s="431">
        <v>6050</v>
      </c>
      <c r="D90" s="133" t="s">
        <v>226</v>
      </c>
      <c r="E90" s="428" t="s">
        <v>138</v>
      </c>
      <c r="F90" s="427">
        <v>23000</v>
      </c>
      <c r="G90" s="427"/>
      <c r="H90" s="427"/>
      <c r="I90" s="242">
        <f t="shared" si="9"/>
        <v>0</v>
      </c>
      <c r="J90" s="169">
        <f t="shared" si="10"/>
        <v>0</v>
      </c>
      <c r="K90" s="238"/>
      <c r="L90" s="239"/>
      <c r="M90" s="238"/>
      <c r="N90" s="255" t="s">
        <v>6</v>
      </c>
      <c r="P90" s="110"/>
      <c r="Q90" s="141"/>
    </row>
    <row r="91" spans="1:17" s="3" customFormat="1" ht="53.25" customHeight="1">
      <c r="A91" s="431">
        <v>60</v>
      </c>
      <c r="B91" s="236">
        <v>60016</v>
      </c>
      <c r="C91" s="253">
        <v>6050</v>
      </c>
      <c r="D91" s="133" t="s">
        <v>30</v>
      </c>
      <c r="E91" s="241" t="s">
        <v>25</v>
      </c>
      <c r="F91" s="237">
        <v>81697</v>
      </c>
      <c r="G91" s="237">
        <v>81200</v>
      </c>
      <c r="H91" s="237"/>
      <c r="I91" s="242">
        <f t="shared" si="9"/>
        <v>81200</v>
      </c>
      <c r="J91" s="169">
        <f>G91</f>
        <v>81200</v>
      </c>
      <c r="K91" s="238"/>
      <c r="L91" s="239"/>
      <c r="M91" s="239"/>
      <c r="N91" s="255" t="s">
        <v>6</v>
      </c>
      <c r="P91" s="110">
        <f>I89</f>
        <v>0</v>
      </c>
      <c r="Q91" s="141"/>
    </row>
    <row r="92" spans="1:17" s="3" customFormat="1" ht="30" customHeight="1">
      <c r="A92" s="431">
        <v>61</v>
      </c>
      <c r="B92" s="13">
        <v>60016</v>
      </c>
      <c r="C92" s="227">
        <v>6050</v>
      </c>
      <c r="D92" s="133" t="s">
        <v>58</v>
      </c>
      <c r="E92" s="18" t="s">
        <v>25</v>
      </c>
      <c r="F92" s="14">
        <v>137933</v>
      </c>
      <c r="G92" s="14">
        <v>55104</v>
      </c>
      <c r="H92" s="14"/>
      <c r="I92" s="224">
        <f t="shared" si="9"/>
        <v>55104</v>
      </c>
      <c r="J92" s="169">
        <f>G92</f>
        <v>55104</v>
      </c>
      <c r="K92" s="15"/>
      <c r="L92" s="16"/>
      <c r="M92" s="16"/>
      <c r="N92" s="124" t="s">
        <v>6</v>
      </c>
      <c r="P92" s="110"/>
      <c r="Q92" s="141">
        <f>I92</f>
        <v>55104</v>
      </c>
    </row>
    <row r="93" spans="1:17" s="3" customFormat="1" ht="27" customHeight="1">
      <c r="A93" s="431">
        <v>62</v>
      </c>
      <c r="B93" s="136">
        <v>60016</v>
      </c>
      <c r="C93" s="227">
        <v>6050</v>
      </c>
      <c r="D93" s="133" t="s">
        <v>33</v>
      </c>
      <c r="E93" s="18" t="s">
        <v>25</v>
      </c>
      <c r="F93" s="14">
        <v>121368</v>
      </c>
      <c r="G93" s="14">
        <v>24231</v>
      </c>
      <c r="H93" s="14"/>
      <c r="I93" s="224">
        <f t="shared" si="9"/>
        <v>24231</v>
      </c>
      <c r="J93" s="169">
        <f>G93</f>
        <v>24231</v>
      </c>
      <c r="K93" s="15"/>
      <c r="L93" s="16"/>
      <c r="M93" s="16"/>
      <c r="N93" s="124" t="s">
        <v>6</v>
      </c>
      <c r="P93" s="110"/>
      <c r="Q93" s="141">
        <f>I93</f>
        <v>24231</v>
      </c>
    </row>
    <row r="94" spans="1:17" s="3" customFormat="1" ht="28.5" customHeight="1">
      <c r="A94" s="431">
        <v>63</v>
      </c>
      <c r="B94" s="136">
        <v>60016</v>
      </c>
      <c r="C94" s="227">
        <v>6050</v>
      </c>
      <c r="D94" s="133" t="s">
        <v>31</v>
      </c>
      <c r="E94" s="18" t="s">
        <v>25</v>
      </c>
      <c r="F94" s="14">
        <v>3371101</v>
      </c>
      <c r="G94" s="14">
        <v>2168510</v>
      </c>
      <c r="H94" s="14"/>
      <c r="I94" s="296">
        <f t="shared" si="9"/>
        <v>2168510</v>
      </c>
      <c r="J94" s="169">
        <f>I94</f>
        <v>2168510</v>
      </c>
      <c r="K94" s="15"/>
      <c r="L94" s="16"/>
      <c r="M94" s="16"/>
      <c r="N94" s="124" t="s">
        <v>6</v>
      </c>
      <c r="P94" s="110"/>
      <c r="Q94" s="141">
        <f>I94</f>
        <v>2168510</v>
      </c>
    </row>
    <row r="95" spans="1:17" s="3" customFormat="1" ht="27.75" customHeight="1">
      <c r="A95" s="431">
        <v>64</v>
      </c>
      <c r="B95" s="236">
        <v>60016</v>
      </c>
      <c r="C95" s="253">
        <v>6050</v>
      </c>
      <c r="D95" s="133" t="s">
        <v>32</v>
      </c>
      <c r="E95" s="241" t="s">
        <v>25</v>
      </c>
      <c r="F95" s="237">
        <v>59545</v>
      </c>
      <c r="G95" s="237">
        <v>59409</v>
      </c>
      <c r="H95" s="237"/>
      <c r="I95" s="296">
        <f t="shared" si="9"/>
        <v>59409</v>
      </c>
      <c r="J95" s="169">
        <f>G95</f>
        <v>59409</v>
      </c>
      <c r="K95" s="238"/>
      <c r="L95" s="239"/>
      <c r="M95" s="239"/>
      <c r="N95" s="255" t="s">
        <v>6</v>
      </c>
      <c r="P95" s="110"/>
      <c r="Q95" s="141">
        <f>I95</f>
        <v>59409</v>
      </c>
    </row>
    <row r="96" spans="1:17" s="3" customFormat="1" ht="28.5" customHeight="1">
      <c r="A96" s="431">
        <v>65</v>
      </c>
      <c r="B96" s="236">
        <v>60016</v>
      </c>
      <c r="C96" s="253">
        <v>6050</v>
      </c>
      <c r="D96" s="133" t="s">
        <v>208</v>
      </c>
      <c r="E96" s="241" t="s">
        <v>158</v>
      </c>
      <c r="F96" s="237">
        <v>800000</v>
      </c>
      <c r="G96" s="237">
        <v>5000</v>
      </c>
      <c r="H96" s="237"/>
      <c r="I96" s="365">
        <f t="shared" si="9"/>
        <v>5000</v>
      </c>
      <c r="J96" s="169">
        <f>I96</f>
        <v>5000</v>
      </c>
      <c r="K96" s="238"/>
      <c r="L96" s="239"/>
      <c r="M96" s="239"/>
      <c r="N96" s="255" t="s">
        <v>6</v>
      </c>
      <c r="P96" s="110">
        <f>I98</f>
        <v>0</v>
      </c>
      <c r="Q96" s="141"/>
    </row>
    <row r="97" spans="1:17" s="3" customFormat="1" ht="35.25" customHeight="1">
      <c r="A97" s="431">
        <v>66</v>
      </c>
      <c r="B97" s="236">
        <v>60016</v>
      </c>
      <c r="C97" s="253">
        <v>6050</v>
      </c>
      <c r="D97" s="133" t="s">
        <v>140</v>
      </c>
      <c r="E97" s="241" t="s">
        <v>138</v>
      </c>
      <c r="F97" s="237">
        <v>254610</v>
      </c>
      <c r="G97" s="237">
        <v>5000</v>
      </c>
      <c r="H97" s="237"/>
      <c r="I97" s="365">
        <f t="shared" si="9"/>
        <v>5000</v>
      </c>
      <c r="J97" s="169">
        <f>I97</f>
        <v>5000</v>
      </c>
      <c r="K97" s="238"/>
      <c r="L97" s="239"/>
      <c r="M97" s="239"/>
      <c r="N97" s="255" t="s">
        <v>6</v>
      </c>
      <c r="P97" s="110"/>
      <c r="Q97" s="141"/>
    </row>
    <row r="98" spans="1:17" s="3" customFormat="1" ht="38.25" customHeight="1">
      <c r="A98" s="431">
        <v>67</v>
      </c>
      <c r="B98" s="136">
        <v>60016</v>
      </c>
      <c r="C98" s="227">
        <v>6050</v>
      </c>
      <c r="D98" s="133" t="s">
        <v>223</v>
      </c>
      <c r="E98" s="18" t="s">
        <v>138</v>
      </c>
      <c r="F98" s="14">
        <v>90000</v>
      </c>
      <c r="G98" s="14">
        <v>0</v>
      </c>
      <c r="H98" s="14"/>
      <c r="I98" s="365">
        <f t="shared" si="9"/>
        <v>0</v>
      </c>
      <c r="J98" s="169">
        <f>I98</f>
        <v>0</v>
      </c>
      <c r="K98" s="15"/>
      <c r="L98" s="16"/>
      <c r="M98" s="16"/>
      <c r="N98" s="124" t="s">
        <v>6</v>
      </c>
      <c r="P98" s="110"/>
      <c r="Q98" s="141"/>
    </row>
    <row r="99" spans="1:17" s="3" customFormat="1" ht="20.25" customHeight="1">
      <c r="A99" s="23"/>
      <c r="B99" s="25" t="s">
        <v>1</v>
      </c>
      <c r="C99" s="228"/>
      <c r="D99" s="49" t="s">
        <v>60</v>
      </c>
      <c r="E99" s="25"/>
      <c r="F99" s="244">
        <f>F100+F101</f>
        <v>5240060</v>
      </c>
      <c r="G99" s="244">
        <f>G100+G101</f>
        <v>1600060</v>
      </c>
      <c r="H99" s="244">
        <f>H100+H101</f>
        <v>0</v>
      </c>
      <c r="I99" s="244">
        <f>I100+I101</f>
        <v>1600060</v>
      </c>
      <c r="J99" s="244">
        <f>J100+J101</f>
        <v>1600060</v>
      </c>
      <c r="K99" s="244"/>
      <c r="L99" s="244"/>
      <c r="M99" s="244">
        <f>M105</f>
        <v>26460</v>
      </c>
      <c r="N99" s="121"/>
      <c r="P99" s="110"/>
      <c r="Q99" s="141"/>
    </row>
    <row r="100" spans="1:16" s="3" customFormat="1" ht="19.5" customHeight="1">
      <c r="A100" s="119"/>
      <c r="B100" s="81"/>
      <c r="C100" s="84"/>
      <c r="D100" s="85" t="s">
        <v>61</v>
      </c>
      <c r="E100" s="86"/>
      <c r="F100" s="87">
        <f>F102+F113</f>
        <v>652650</v>
      </c>
      <c r="G100" s="252">
        <f>G102+G113</f>
        <v>652650</v>
      </c>
      <c r="H100" s="252">
        <f>H102+H113</f>
        <v>0</v>
      </c>
      <c r="I100" s="316">
        <f>I102+I113</f>
        <v>652650</v>
      </c>
      <c r="J100" s="252">
        <f>J102+J113</f>
        <v>652650</v>
      </c>
      <c r="K100" s="82"/>
      <c r="L100" s="82"/>
      <c r="M100" s="82"/>
      <c r="N100" s="126"/>
      <c r="P100" s="112">
        <f>I99</f>
        <v>1600060</v>
      </c>
    </row>
    <row r="101" spans="1:16" s="3" customFormat="1" ht="20.25" customHeight="1">
      <c r="A101" s="162"/>
      <c r="B101" s="81"/>
      <c r="C101" s="84"/>
      <c r="D101" s="85" t="s">
        <v>177</v>
      </c>
      <c r="E101" s="86"/>
      <c r="F101" s="252">
        <f>F110</f>
        <v>4587410</v>
      </c>
      <c r="G101" s="252">
        <f>G110</f>
        <v>947410</v>
      </c>
      <c r="H101" s="252">
        <f>H110</f>
        <v>0</v>
      </c>
      <c r="I101" s="316">
        <f>I110</f>
        <v>947410</v>
      </c>
      <c r="J101" s="252">
        <f>J110</f>
        <v>947410</v>
      </c>
      <c r="K101" s="82"/>
      <c r="L101" s="82"/>
      <c r="M101" s="82"/>
      <c r="N101" s="126"/>
      <c r="P101" s="110"/>
    </row>
    <row r="102" spans="1:16" s="3" customFormat="1" ht="19.5" customHeight="1">
      <c r="A102" s="137"/>
      <c r="B102" s="81"/>
      <c r="C102" s="84"/>
      <c r="D102" s="85" t="s">
        <v>68</v>
      </c>
      <c r="E102" s="86"/>
      <c r="F102" s="87">
        <f>SUM(F103:F107)</f>
        <v>623650</v>
      </c>
      <c r="G102" s="252">
        <f>SUM(G103:G107)</f>
        <v>623650</v>
      </c>
      <c r="H102" s="252">
        <f>SUM(H103:H107)</f>
        <v>0</v>
      </c>
      <c r="I102" s="316">
        <f>SUM(I103:I107)</f>
        <v>623650</v>
      </c>
      <c r="J102" s="252">
        <f>SUM(J103:J107)</f>
        <v>623650</v>
      </c>
      <c r="K102" s="82"/>
      <c r="L102" s="82"/>
      <c r="M102" s="82"/>
      <c r="N102" s="126"/>
      <c r="P102" s="110"/>
    </row>
    <row r="103" spans="1:16" s="3" customFormat="1" ht="55.5" customHeight="1">
      <c r="A103" s="162">
        <v>68</v>
      </c>
      <c r="B103" s="245">
        <v>70005</v>
      </c>
      <c r="C103" s="251">
        <v>6050</v>
      </c>
      <c r="D103" s="243" t="s">
        <v>149</v>
      </c>
      <c r="E103" s="241">
        <v>2016</v>
      </c>
      <c r="F103" s="249">
        <f>J103</f>
        <v>146370</v>
      </c>
      <c r="G103" s="249">
        <v>146370</v>
      </c>
      <c r="H103" s="249"/>
      <c r="I103" s="412">
        <f>G103+H103</f>
        <v>146370</v>
      </c>
      <c r="J103" s="170">
        <f>I103</f>
        <v>146370</v>
      </c>
      <c r="K103" s="82"/>
      <c r="L103" s="82"/>
      <c r="M103" s="82"/>
      <c r="N103" s="254" t="s">
        <v>17</v>
      </c>
      <c r="P103" s="110"/>
    </row>
    <row r="104" spans="1:16" s="3" customFormat="1" ht="27" customHeight="1">
      <c r="A104" s="429">
        <v>69</v>
      </c>
      <c r="B104" s="245">
        <v>70005</v>
      </c>
      <c r="C104" s="251">
        <v>6050</v>
      </c>
      <c r="D104" s="243" t="s">
        <v>249</v>
      </c>
      <c r="E104" s="241">
        <v>2016</v>
      </c>
      <c r="F104" s="249">
        <f>J104</f>
        <v>79000</v>
      </c>
      <c r="G104" s="249">
        <v>79000</v>
      </c>
      <c r="H104" s="249"/>
      <c r="I104" s="420">
        <f>G104+H104</f>
        <v>79000</v>
      </c>
      <c r="J104" s="170">
        <f>I104</f>
        <v>79000</v>
      </c>
      <c r="K104" s="82"/>
      <c r="L104" s="82"/>
      <c r="M104" s="82"/>
      <c r="N104" s="254" t="s">
        <v>17</v>
      </c>
      <c r="P104" s="110"/>
    </row>
    <row r="105" spans="1:16" s="3" customFormat="1" ht="44.25" customHeight="1">
      <c r="A105" s="429">
        <v>70</v>
      </c>
      <c r="B105" s="50">
        <v>70005</v>
      </c>
      <c r="C105" s="225">
        <v>6050</v>
      </c>
      <c r="D105" s="33" t="s">
        <v>87</v>
      </c>
      <c r="E105" s="18">
        <v>2016</v>
      </c>
      <c r="F105" s="19">
        <f>J105</f>
        <v>173680</v>
      </c>
      <c r="G105" s="19">
        <v>173680</v>
      </c>
      <c r="H105" s="19"/>
      <c r="I105" s="337">
        <f>G105+H105</f>
        <v>173680</v>
      </c>
      <c r="J105" s="170">
        <f>I105</f>
        <v>173680</v>
      </c>
      <c r="K105" s="66"/>
      <c r="L105" s="14"/>
      <c r="M105" s="15">
        <v>26460</v>
      </c>
      <c r="N105" s="120" t="s">
        <v>17</v>
      </c>
      <c r="P105" s="110"/>
    </row>
    <row r="106" spans="1:16" s="3" customFormat="1" ht="33.75" customHeight="1">
      <c r="A106" s="429">
        <v>71</v>
      </c>
      <c r="B106" s="245">
        <v>70005</v>
      </c>
      <c r="C106" s="251">
        <v>6050</v>
      </c>
      <c r="D106" s="243" t="s">
        <v>206</v>
      </c>
      <c r="E106" s="241">
        <v>2016</v>
      </c>
      <c r="F106" s="261">
        <f>J106</f>
        <v>200000</v>
      </c>
      <c r="G106" s="287">
        <v>200000</v>
      </c>
      <c r="H106" s="261"/>
      <c r="I106" s="289">
        <f>G106+H106</f>
        <v>200000</v>
      </c>
      <c r="J106" s="170">
        <f>I106</f>
        <v>200000</v>
      </c>
      <c r="K106" s="249"/>
      <c r="L106" s="237"/>
      <c r="M106" s="238"/>
      <c r="N106" s="254" t="s">
        <v>17</v>
      </c>
      <c r="P106" s="110"/>
    </row>
    <row r="107" spans="1:16" s="3" customFormat="1" ht="20.25" customHeight="1">
      <c r="A107" s="429">
        <v>72</v>
      </c>
      <c r="B107" s="245">
        <v>70005</v>
      </c>
      <c r="C107" s="251">
        <v>6050</v>
      </c>
      <c r="D107" s="243" t="s">
        <v>153</v>
      </c>
      <c r="E107" s="241">
        <v>2016</v>
      </c>
      <c r="F107" s="295">
        <f>J107</f>
        <v>24600</v>
      </c>
      <c r="G107" s="295">
        <v>24600</v>
      </c>
      <c r="H107" s="295"/>
      <c r="I107" s="289">
        <f>G107+H107</f>
        <v>24600</v>
      </c>
      <c r="J107" s="170">
        <f>I107</f>
        <v>24600</v>
      </c>
      <c r="K107" s="249"/>
      <c r="L107" s="237"/>
      <c r="M107" s="238"/>
      <c r="N107" s="254" t="s">
        <v>17</v>
      </c>
      <c r="P107" s="110"/>
    </row>
    <row r="108" spans="1:16" s="3" customFormat="1" ht="5.25" customHeight="1" hidden="1">
      <c r="A108" s="162">
        <v>69</v>
      </c>
      <c r="B108" s="352"/>
      <c r="C108" s="217"/>
      <c r="D108" s="147"/>
      <c r="E108" s="148"/>
      <c r="F108" s="138"/>
      <c r="G108" s="138"/>
      <c r="H108" s="134"/>
      <c r="I108" s="362"/>
      <c r="J108" s="134"/>
      <c r="K108" s="134"/>
      <c r="L108" s="139"/>
      <c r="M108" s="140"/>
      <c r="N108" s="149"/>
      <c r="P108" s="110"/>
    </row>
    <row r="109" spans="1:16" s="3" customFormat="1" ht="18" customHeight="1" hidden="1">
      <c r="A109" s="162">
        <v>70</v>
      </c>
      <c r="B109" s="276"/>
      <c r="C109" s="275"/>
      <c r="D109" s="277"/>
      <c r="E109" s="150"/>
      <c r="F109" s="278"/>
      <c r="G109" s="278"/>
      <c r="H109" s="258"/>
      <c r="I109" s="363"/>
      <c r="J109" s="258"/>
      <c r="K109" s="258"/>
      <c r="L109" s="259"/>
      <c r="M109" s="274"/>
      <c r="N109" s="279"/>
      <c r="P109" s="110"/>
    </row>
    <row r="110" spans="1:16" s="3" customFormat="1" ht="19.5" customHeight="1">
      <c r="A110" s="162"/>
      <c r="B110" s="81"/>
      <c r="C110" s="84"/>
      <c r="D110" s="85" t="s">
        <v>176</v>
      </c>
      <c r="E110" s="86"/>
      <c r="F110" s="252">
        <f>F112+F111</f>
        <v>4587410</v>
      </c>
      <c r="G110" s="252">
        <f>G112+G111</f>
        <v>947410</v>
      </c>
      <c r="H110" s="252">
        <f>H112+H111</f>
        <v>0</v>
      </c>
      <c r="I110" s="252">
        <f>I112+I111</f>
        <v>947410</v>
      </c>
      <c r="J110" s="252">
        <f>J112+J111</f>
        <v>947410</v>
      </c>
      <c r="K110" s="82"/>
      <c r="L110" s="82"/>
      <c r="M110" s="82"/>
      <c r="N110" s="126"/>
      <c r="P110" s="110"/>
    </row>
    <row r="111" spans="1:16" s="3" customFormat="1" ht="38.25" customHeight="1">
      <c r="A111" s="429">
        <v>73</v>
      </c>
      <c r="B111" s="245">
        <v>70005</v>
      </c>
      <c r="C111" s="430">
        <v>6050</v>
      </c>
      <c r="D111" s="243" t="s">
        <v>259</v>
      </c>
      <c r="E111" s="428" t="s">
        <v>158</v>
      </c>
      <c r="F111" s="249">
        <v>3127410</v>
      </c>
      <c r="G111" s="249">
        <v>127410</v>
      </c>
      <c r="H111" s="249"/>
      <c r="I111" s="444">
        <f>G111+H111</f>
        <v>127410</v>
      </c>
      <c r="J111" s="170">
        <f>I111</f>
        <v>127410</v>
      </c>
      <c r="K111" s="82"/>
      <c r="L111" s="82"/>
      <c r="M111" s="82"/>
      <c r="N111" s="254" t="s">
        <v>17</v>
      </c>
      <c r="P111" s="110"/>
    </row>
    <row r="112" spans="1:16" s="3" customFormat="1" ht="39" customHeight="1">
      <c r="A112" s="162">
        <v>74</v>
      </c>
      <c r="B112" s="236">
        <v>70005</v>
      </c>
      <c r="C112" s="253">
        <v>6050</v>
      </c>
      <c r="D112" s="243" t="s">
        <v>175</v>
      </c>
      <c r="E112" s="241" t="s">
        <v>138</v>
      </c>
      <c r="F112" s="237">
        <v>1460000</v>
      </c>
      <c r="G112" s="237">
        <v>820000</v>
      </c>
      <c r="H112" s="237"/>
      <c r="I112" s="313">
        <f>G112+H112</f>
        <v>820000</v>
      </c>
      <c r="J112" s="169">
        <f>I112</f>
        <v>820000</v>
      </c>
      <c r="K112" s="238"/>
      <c r="L112" s="239"/>
      <c r="M112" s="238"/>
      <c r="N112" s="255" t="s">
        <v>193</v>
      </c>
      <c r="P112" s="110"/>
    </row>
    <row r="113" spans="1:16" s="3" customFormat="1" ht="20.25" customHeight="1">
      <c r="A113" s="162"/>
      <c r="B113" s="81"/>
      <c r="C113" s="84"/>
      <c r="D113" s="85" t="s">
        <v>152</v>
      </c>
      <c r="E113" s="86"/>
      <c r="F113" s="252">
        <f>F114</f>
        <v>29000</v>
      </c>
      <c r="G113" s="252">
        <f>G114</f>
        <v>29000</v>
      </c>
      <c r="H113" s="252">
        <f>H114</f>
        <v>0</v>
      </c>
      <c r="I113" s="289">
        <f>I114</f>
        <v>29000</v>
      </c>
      <c r="J113" s="252">
        <f>J114</f>
        <v>29000</v>
      </c>
      <c r="K113" s="82"/>
      <c r="L113" s="82"/>
      <c r="M113" s="82"/>
      <c r="N113" s="126"/>
      <c r="P113" s="110"/>
    </row>
    <row r="114" spans="1:16" s="3" customFormat="1" ht="24.75" customHeight="1">
      <c r="A114" s="162">
        <v>75</v>
      </c>
      <c r="B114" s="236">
        <v>70005</v>
      </c>
      <c r="C114" s="253">
        <v>6060</v>
      </c>
      <c r="D114" s="133" t="s">
        <v>136</v>
      </c>
      <c r="E114" s="241">
        <v>2016</v>
      </c>
      <c r="F114" s="237">
        <f>J114</f>
        <v>29000</v>
      </c>
      <c r="G114" s="237">
        <v>29000</v>
      </c>
      <c r="H114" s="237"/>
      <c r="I114" s="296">
        <f>G114+H114</f>
        <v>29000</v>
      </c>
      <c r="J114" s="169">
        <f>I114</f>
        <v>29000</v>
      </c>
      <c r="K114" s="238"/>
      <c r="L114" s="239"/>
      <c r="M114" s="238"/>
      <c r="N114" s="255" t="s">
        <v>162</v>
      </c>
      <c r="P114" s="110"/>
    </row>
    <row r="115" spans="1:16" s="3" customFormat="1" ht="19.5" customHeight="1">
      <c r="A115" s="23"/>
      <c r="B115" s="25" t="s">
        <v>1</v>
      </c>
      <c r="C115" s="228"/>
      <c r="D115" s="49" t="s">
        <v>161</v>
      </c>
      <c r="E115" s="25"/>
      <c r="F115" s="244">
        <f>F116</f>
        <v>27320</v>
      </c>
      <c r="G115" s="244">
        <f>G116</f>
        <v>3744</v>
      </c>
      <c r="H115" s="244">
        <f>H116</f>
        <v>0</v>
      </c>
      <c r="I115" s="244">
        <f>I116</f>
        <v>3744</v>
      </c>
      <c r="J115" s="244">
        <f>J116</f>
        <v>3744</v>
      </c>
      <c r="K115" s="244"/>
      <c r="L115" s="244"/>
      <c r="M115" s="244"/>
      <c r="N115" s="48"/>
      <c r="P115" s="234">
        <f>I117+I115</f>
        <v>512744</v>
      </c>
    </row>
    <row r="116" spans="1:16" s="3" customFormat="1" ht="47.25" customHeight="1">
      <c r="A116" s="251">
        <v>76</v>
      </c>
      <c r="B116" s="245">
        <v>71095</v>
      </c>
      <c r="C116" s="251">
        <v>6059</v>
      </c>
      <c r="D116" s="243" t="s">
        <v>171</v>
      </c>
      <c r="E116" s="241" t="s">
        <v>158</v>
      </c>
      <c r="F116" s="327">
        <v>27320</v>
      </c>
      <c r="G116" s="327">
        <v>3744</v>
      </c>
      <c r="H116" s="327"/>
      <c r="I116" s="328">
        <f>G116+H116</f>
        <v>3744</v>
      </c>
      <c r="J116" s="170">
        <f>I116</f>
        <v>3744</v>
      </c>
      <c r="K116" s="249"/>
      <c r="L116" s="237"/>
      <c r="M116" s="238"/>
      <c r="N116" s="254" t="s">
        <v>86</v>
      </c>
      <c r="P116" s="234"/>
    </row>
    <row r="117" spans="1:16" s="3" customFormat="1" ht="19.5" customHeight="1">
      <c r="A117" s="23"/>
      <c r="B117" s="25" t="s">
        <v>1</v>
      </c>
      <c r="C117" s="228"/>
      <c r="D117" s="49" t="s">
        <v>85</v>
      </c>
      <c r="E117" s="25"/>
      <c r="F117" s="244">
        <f>SUM(F118:F125)</f>
        <v>509000</v>
      </c>
      <c r="G117" s="244">
        <f>SUM(G118:G125)</f>
        <v>509000</v>
      </c>
      <c r="H117" s="421">
        <f>SUM(H118:H125)</f>
        <v>0</v>
      </c>
      <c r="I117" s="421">
        <f>SUM(I118:I125)</f>
        <v>509000</v>
      </c>
      <c r="J117" s="422">
        <f>SUM(J118:J125)</f>
        <v>509000</v>
      </c>
      <c r="K117" s="244"/>
      <c r="L117" s="244"/>
      <c r="M117" s="244"/>
      <c r="N117" s="48"/>
      <c r="P117" s="234"/>
    </row>
    <row r="118" spans="1:16" s="3" customFormat="1" ht="18.75" customHeight="1">
      <c r="A118" s="430">
        <v>77</v>
      </c>
      <c r="B118" s="458">
        <v>75022</v>
      </c>
      <c r="C118" s="430">
        <v>6060</v>
      </c>
      <c r="D118" s="409" t="s">
        <v>212</v>
      </c>
      <c r="E118" s="461">
        <v>2016</v>
      </c>
      <c r="F118" s="459">
        <f>J118</f>
        <v>35000</v>
      </c>
      <c r="G118" s="454">
        <v>35000</v>
      </c>
      <c r="H118" s="454"/>
      <c r="I118" s="455">
        <f aca="true" t="shared" si="11" ref="I118:I125">G118+H118</f>
        <v>35000</v>
      </c>
      <c r="J118" s="456">
        <f aca="true" t="shared" si="12" ref="J118:J125">I118</f>
        <v>35000</v>
      </c>
      <c r="K118" s="460"/>
      <c r="L118" s="427"/>
      <c r="M118" s="238"/>
      <c r="N118" s="254" t="s">
        <v>86</v>
      </c>
      <c r="P118" s="110"/>
    </row>
    <row r="119" spans="1:16" s="3" customFormat="1" ht="24" customHeight="1">
      <c r="A119" s="430">
        <v>78</v>
      </c>
      <c r="B119" s="245">
        <v>75023</v>
      </c>
      <c r="C119" s="430">
        <v>6050</v>
      </c>
      <c r="D119" s="243" t="s">
        <v>143</v>
      </c>
      <c r="E119" s="428">
        <v>2017</v>
      </c>
      <c r="F119" s="445">
        <f>J119</f>
        <v>150000</v>
      </c>
      <c r="G119" s="445">
        <v>150000</v>
      </c>
      <c r="H119" s="445"/>
      <c r="I119" s="446">
        <f>G119+H119</f>
        <v>150000</v>
      </c>
      <c r="J119" s="170">
        <f t="shared" si="12"/>
        <v>150000</v>
      </c>
      <c r="K119" s="249"/>
      <c r="L119" s="427"/>
      <c r="M119" s="238"/>
      <c r="N119" s="254" t="s">
        <v>86</v>
      </c>
      <c r="P119" s="110"/>
    </row>
    <row r="120" spans="1:16" s="3" customFormat="1" ht="24" customHeight="1">
      <c r="A120" s="430">
        <v>79</v>
      </c>
      <c r="B120" s="245">
        <v>75023</v>
      </c>
      <c r="C120" s="430">
        <v>6050</v>
      </c>
      <c r="D120" s="243" t="s">
        <v>144</v>
      </c>
      <c r="E120" s="428">
        <v>2016</v>
      </c>
      <c r="F120" s="445">
        <f>J120</f>
        <v>130000</v>
      </c>
      <c r="G120" s="445">
        <v>130000</v>
      </c>
      <c r="H120" s="445"/>
      <c r="I120" s="446">
        <f t="shared" si="11"/>
        <v>130000</v>
      </c>
      <c r="J120" s="170">
        <f t="shared" si="12"/>
        <v>130000</v>
      </c>
      <c r="K120" s="249"/>
      <c r="L120" s="427"/>
      <c r="M120" s="238"/>
      <c r="N120" s="254" t="s">
        <v>86</v>
      </c>
      <c r="P120" s="110"/>
    </row>
    <row r="121" spans="1:16" s="3" customFormat="1" ht="22.5" customHeight="1">
      <c r="A121" s="430">
        <v>80</v>
      </c>
      <c r="B121" s="245">
        <v>75023</v>
      </c>
      <c r="C121" s="430">
        <v>6050</v>
      </c>
      <c r="D121" s="243" t="s">
        <v>145</v>
      </c>
      <c r="E121" s="428">
        <v>2016</v>
      </c>
      <c r="F121" s="445">
        <f>J121</f>
        <v>70000</v>
      </c>
      <c r="G121" s="445">
        <v>70000</v>
      </c>
      <c r="H121" s="445"/>
      <c r="I121" s="446">
        <f t="shared" si="11"/>
        <v>70000</v>
      </c>
      <c r="J121" s="170">
        <f t="shared" si="12"/>
        <v>70000</v>
      </c>
      <c r="K121" s="249"/>
      <c r="L121" s="427"/>
      <c r="M121" s="238"/>
      <c r="N121" s="254" t="s">
        <v>86</v>
      </c>
      <c r="P121" s="110"/>
    </row>
    <row r="122" spans="1:16" s="3" customFormat="1" ht="21.75" customHeight="1">
      <c r="A122" s="430">
        <v>81</v>
      </c>
      <c r="B122" s="245">
        <v>75023</v>
      </c>
      <c r="C122" s="251">
        <v>6060</v>
      </c>
      <c r="D122" s="243" t="s">
        <v>131</v>
      </c>
      <c r="E122" s="241">
        <v>2016</v>
      </c>
      <c r="F122" s="424">
        <f>I122</f>
        <v>6000</v>
      </c>
      <c r="G122" s="424">
        <v>6000</v>
      </c>
      <c r="H122" s="424"/>
      <c r="I122" s="425">
        <f t="shared" si="11"/>
        <v>6000</v>
      </c>
      <c r="J122" s="170">
        <f t="shared" si="12"/>
        <v>6000</v>
      </c>
      <c r="K122" s="249"/>
      <c r="L122" s="237"/>
      <c r="M122" s="238"/>
      <c r="N122" s="254" t="s">
        <v>86</v>
      </c>
      <c r="P122" s="110"/>
    </row>
    <row r="123" spans="1:16" s="3" customFormat="1" ht="24.75" customHeight="1">
      <c r="A123" s="430">
        <v>82</v>
      </c>
      <c r="B123" s="245">
        <v>75023</v>
      </c>
      <c r="C123" s="430">
        <v>6060</v>
      </c>
      <c r="D123" s="243" t="s">
        <v>265</v>
      </c>
      <c r="E123" s="428">
        <v>2016</v>
      </c>
      <c r="F123" s="433">
        <f>I123</f>
        <v>20170</v>
      </c>
      <c r="G123" s="249">
        <v>20170</v>
      </c>
      <c r="H123" s="433"/>
      <c r="I123" s="434">
        <f t="shared" si="11"/>
        <v>20170</v>
      </c>
      <c r="J123" s="170">
        <f t="shared" si="12"/>
        <v>20170</v>
      </c>
      <c r="K123" s="249"/>
      <c r="L123" s="427"/>
      <c r="M123" s="238"/>
      <c r="N123" s="254" t="s">
        <v>86</v>
      </c>
      <c r="P123" s="110"/>
    </row>
    <row r="124" spans="1:16" s="3" customFormat="1" ht="17.25" customHeight="1">
      <c r="A124" s="430">
        <v>83</v>
      </c>
      <c r="B124" s="245">
        <v>75023</v>
      </c>
      <c r="C124" s="430">
        <v>6060</v>
      </c>
      <c r="D124" s="243" t="s">
        <v>184</v>
      </c>
      <c r="E124" s="428">
        <v>2016</v>
      </c>
      <c r="F124" s="433">
        <f>J124</f>
        <v>13000</v>
      </c>
      <c r="G124" s="249">
        <v>13000</v>
      </c>
      <c r="H124" s="433"/>
      <c r="I124" s="434">
        <f>G124+H124</f>
        <v>13000</v>
      </c>
      <c r="J124" s="170">
        <f t="shared" si="12"/>
        <v>13000</v>
      </c>
      <c r="K124" s="249"/>
      <c r="L124" s="427"/>
      <c r="M124" s="238"/>
      <c r="N124" s="254" t="s">
        <v>86</v>
      </c>
      <c r="P124" s="110"/>
    </row>
    <row r="125" spans="1:16" s="3" customFormat="1" ht="23.25" customHeight="1">
      <c r="A125" s="430">
        <v>84</v>
      </c>
      <c r="B125" s="245">
        <v>75023</v>
      </c>
      <c r="C125" s="251">
        <v>6060</v>
      </c>
      <c r="D125" s="243" t="s">
        <v>101</v>
      </c>
      <c r="E125" s="241">
        <v>2016</v>
      </c>
      <c r="F125" s="283">
        <f>I125</f>
        <v>84830</v>
      </c>
      <c r="G125" s="249">
        <v>84830</v>
      </c>
      <c r="H125" s="283"/>
      <c r="I125" s="284">
        <f t="shared" si="11"/>
        <v>84830</v>
      </c>
      <c r="J125" s="170">
        <f t="shared" si="12"/>
        <v>84830</v>
      </c>
      <c r="K125" s="249"/>
      <c r="L125" s="237"/>
      <c r="M125" s="238"/>
      <c r="N125" s="254" t="s">
        <v>86</v>
      </c>
      <c r="P125" s="110"/>
    </row>
    <row r="126" spans="1:16" ht="17.25" customHeight="1">
      <c r="A126" s="23"/>
      <c r="B126" s="25" t="s">
        <v>1</v>
      </c>
      <c r="C126" s="228"/>
      <c r="D126" s="49" t="s">
        <v>67</v>
      </c>
      <c r="E126" s="67"/>
      <c r="F126" s="244">
        <f aca="true" t="shared" si="13" ref="F126:K126">F127</f>
        <v>275000</v>
      </c>
      <c r="G126" s="244">
        <f t="shared" si="13"/>
        <v>275000</v>
      </c>
      <c r="H126" s="244">
        <f t="shared" si="13"/>
        <v>0</v>
      </c>
      <c r="I126" s="244">
        <f t="shared" si="13"/>
        <v>275000</v>
      </c>
      <c r="J126" s="244">
        <f t="shared" si="13"/>
        <v>275000</v>
      </c>
      <c r="K126" s="244">
        <f t="shared" si="13"/>
        <v>0</v>
      </c>
      <c r="L126" s="244"/>
      <c r="M126" s="244"/>
      <c r="N126" s="121"/>
      <c r="O126" s="61">
        <f>G126+H126</f>
        <v>275000</v>
      </c>
      <c r="P126" s="111"/>
    </row>
    <row r="127" spans="1:14" ht="18" customHeight="1">
      <c r="A127" s="162"/>
      <c r="B127" s="81"/>
      <c r="C127" s="84"/>
      <c r="D127" s="85" t="s">
        <v>154</v>
      </c>
      <c r="E127" s="301"/>
      <c r="F127" s="252">
        <f>SUM(F128,F131)</f>
        <v>275000</v>
      </c>
      <c r="G127" s="252">
        <f>SUM(G128,G131)</f>
        <v>275000</v>
      </c>
      <c r="H127" s="252">
        <f>SUM(H128,H131)</f>
        <v>0</v>
      </c>
      <c r="I127" s="252">
        <f>SUM(I128,I131)</f>
        <v>275000</v>
      </c>
      <c r="J127" s="252">
        <f>SUM(J128,J131)</f>
        <v>275000</v>
      </c>
      <c r="K127" s="252"/>
      <c r="L127" s="82"/>
      <c r="M127" s="82"/>
      <c r="N127" s="126"/>
    </row>
    <row r="128" spans="1:14" ht="16.5" customHeight="1">
      <c r="A128" s="57"/>
      <c r="B128" s="58"/>
      <c r="C128" s="59"/>
      <c r="D128" s="60" t="s">
        <v>197</v>
      </c>
      <c r="E128" s="64"/>
      <c r="F128" s="248">
        <f>SUM(F129:F130)</f>
        <v>205000</v>
      </c>
      <c r="G128" s="248">
        <f>SUM(G129:G130)</f>
        <v>205000</v>
      </c>
      <c r="H128" s="248">
        <f>SUM(H129:H130)</f>
        <v>0</v>
      </c>
      <c r="I128" s="248">
        <f>SUM(I129:I130)</f>
        <v>205000</v>
      </c>
      <c r="J128" s="248">
        <f>SUM(J129:J130)</f>
        <v>205000</v>
      </c>
      <c r="K128" s="62"/>
      <c r="L128" s="63"/>
      <c r="M128" s="63">
        <f>M129</f>
        <v>0</v>
      </c>
      <c r="N128" s="129"/>
    </row>
    <row r="129" spans="1:14" ht="16.5" customHeight="1">
      <c r="A129" s="135">
        <v>85</v>
      </c>
      <c r="B129" s="17">
        <v>75412</v>
      </c>
      <c r="C129" s="225">
        <v>6050</v>
      </c>
      <c r="D129" s="243" t="s">
        <v>141</v>
      </c>
      <c r="E129" s="18">
        <v>2016</v>
      </c>
      <c r="F129" s="19">
        <f>J129</f>
        <v>75000</v>
      </c>
      <c r="G129" s="287">
        <v>75000</v>
      </c>
      <c r="H129" s="19"/>
      <c r="I129" s="224">
        <f>G129+H129</f>
        <v>75000</v>
      </c>
      <c r="J129" s="169">
        <f>I129</f>
        <v>75000</v>
      </c>
      <c r="K129" s="15"/>
      <c r="L129" s="51"/>
      <c r="M129" s="51"/>
      <c r="N129" s="347" t="s">
        <v>17</v>
      </c>
    </row>
    <row r="130" spans="1:15" ht="16.5" customHeight="1">
      <c r="A130" s="251">
        <v>86</v>
      </c>
      <c r="B130" s="240">
        <v>75412</v>
      </c>
      <c r="C130" s="251">
        <v>6050</v>
      </c>
      <c r="D130" s="243" t="s">
        <v>199</v>
      </c>
      <c r="E130" s="241">
        <v>2016</v>
      </c>
      <c r="F130" s="341">
        <f>J130</f>
        <v>130000</v>
      </c>
      <c r="G130" s="341">
        <v>130000</v>
      </c>
      <c r="H130" s="341"/>
      <c r="I130" s="242">
        <f>G130+H130</f>
        <v>130000</v>
      </c>
      <c r="J130" s="169">
        <f>I130</f>
        <v>130000</v>
      </c>
      <c r="K130" s="238"/>
      <c r="L130" s="246"/>
      <c r="M130" s="246"/>
      <c r="N130" s="347" t="s">
        <v>17</v>
      </c>
      <c r="O130" s="287">
        <v>75000</v>
      </c>
    </row>
    <row r="131" spans="1:15" ht="20.25" customHeight="1">
      <c r="A131" s="57"/>
      <c r="B131" s="58"/>
      <c r="C131" s="59"/>
      <c r="D131" s="60" t="s">
        <v>198</v>
      </c>
      <c r="E131" s="64"/>
      <c r="F131" s="248">
        <f>SUM(F132:F132)</f>
        <v>70000</v>
      </c>
      <c r="G131" s="248">
        <f>SUM(G132:G132)</f>
        <v>70000</v>
      </c>
      <c r="H131" s="248">
        <f>SUM(H132:H132)</f>
        <v>0</v>
      </c>
      <c r="I131" s="248">
        <f>SUM(I132:I132)</f>
        <v>70000</v>
      </c>
      <c r="J131" s="248">
        <f>SUM(J132:J132)</f>
        <v>70000</v>
      </c>
      <c r="K131" s="62"/>
      <c r="L131" s="63"/>
      <c r="M131" s="63"/>
      <c r="N131" s="129"/>
      <c r="O131" s="341"/>
    </row>
    <row r="132" spans="1:17" ht="39.75" customHeight="1">
      <c r="A132" s="251">
        <v>87</v>
      </c>
      <c r="B132" s="240">
        <v>75412</v>
      </c>
      <c r="C132" s="251">
        <v>6060</v>
      </c>
      <c r="D132" s="243" t="s">
        <v>267</v>
      </c>
      <c r="E132" s="241">
        <v>2016</v>
      </c>
      <c r="F132" s="341">
        <f>J132</f>
        <v>70000</v>
      </c>
      <c r="G132" s="341">
        <v>70000</v>
      </c>
      <c r="H132" s="341"/>
      <c r="I132" s="242">
        <f>G132+H132</f>
        <v>70000</v>
      </c>
      <c r="J132" s="169">
        <f>I132</f>
        <v>70000</v>
      </c>
      <c r="K132" s="238"/>
      <c r="L132" s="246"/>
      <c r="M132" s="246"/>
      <c r="N132" s="350" t="s">
        <v>201</v>
      </c>
      <c r="O132" s="287">
        <v>260000</v>
      </c>
      <c r="P132" s="111"/>
      <c r="Q132" s="111"/>
    </row>
    <row r="133" spans="1:17" ht="19.5" customHeight="1">
      <c r="A133" s="23"/>
      <c r="B133" s="25" t="s">
        <v>1</v>
      </c>
      <c r="C133" s="228"/>
      <c r="D133" s="49" t="s">
        <v>155</v>
      </c>
      <c r="E133" s="67"/>
      <c r="F133" s="244">
        <f>F134+F135</f>
        <v>24132494</v>
      </c>
      <c r="G133" s="244">
        <f>G134+G135</f>
        <v>14126651</v>
      </c>
      <c r="H133" s="244">
        <f>H134+H135</f>
        <v>1503000</v>
      </c>
      <c r="I133" s="244">
        <f>I134+I135</f>
        <v>15629651</v>
      </c>
      <c r="J133" s="244">
        <f>J134+J135</f>
        <v>15629651</v>
      </c>
      <c r="K133" s="244"/>
      <c r="L133" s="244"/>
      <c r="M133" s="244">
        <f>M136+M155</f>
        <v>30000</v>
      </c>
      <c r="N133" s="121"/>
      <c r="O133" s="278"/>
      <c r="P133" s="111"/>
      <c r="Q133" s="111"/>
    </row>
    <row r="134" spans="1:17" ht="18" customHeight="1">
      <c r="A134" s="78"/>
      <c r="B134" s="79"/>
      <c r="C134" s="80"/>
      <c r="D134" s="85" t="s">
        <v>49</v>
      </c>
      <c r="E134" s="86"/>
      <c r="F134" s="87">
        <f>F136+F155+F160+F149</f>
        <v>6014800</v>
      </c>
      <c r="G134" s="252">
        <f>G136+G155+G160+G149</f>
        <v>4511800</v>
      </c>
      <c r="H134" s="252">
        <f>H136+H149+H155+H160</f>
        <v>1503000</v>
      </c>
      <c r="I134" s="252">
        <f>I136+I155+I160+I149</f>
        <v>6014800</v>
      </c>
      <c r="J134" s="252">
        <f>J136+J155+J160+J149</f>
        <v>6014800</v>
      </c>
      <c r="K134" s="88"/>
      <c r="L134" s="88"/>
      <c r="M134" s="88"/>
      <c r="N134" s="128"/>
      <c r="O134" s="278"/>
      <c r="P134" s="111"/>
      <c r="Q134" s="111"/>
    </row>
    <row r="135" spans="1:17" ht="18" customHeight="1">
      <c r="A135" s="78"/>
      <c r="B135" s="79"/>
      <c r="C135" s="80"/>
      <c r="D135" s="85" t="s">
        <v>50</v>
      </c>
      <c r="E135" s="86"/>
      <c r="F135" s="87">
        <f>F142+F158</f>
        <v>18117694</v>
      </c>
      <c r="G135" s="252">
        <f>G142+G158</f>
        <v>9614851</v>
      </c>
      <c r="H135" s="252">
        <f>H142+H158</f>
        <v>0</v>
      </c>
      <c r="I135" s="252">
        <f>I142+I158</f>
        <v>9614851</v>
      </c>
      <c r="J135" s="252">
        <f>J142+J158</f>
        <v>9614851</v>
      </c>
      <c r="K135" s="88"/>
      <c r="L135" s="88"/>
      <c r="M135" s="88"/>
      <c r="N135" s="128"/>
      <c r="O135" s="278"/>
      <c r="P135" s="111"/>
      <c r="Q135" s="111"/>
    </row>
    <row r="136" spans="1:17" ht="16.5" customHeight="1">
      <c r="A136" s="57"/>
      <c r="B136" s="58"/>
      <c r="C136" s="59"/>
      <c r="D136" s="60" t="s">
        <v>34</v>
      </c>
      <c r="E136" s="64"/>
      <c r="F136" s="248">
        <f>SUM(F137:F139)</f>
        <v>354250</v>
      </c>
      <c r="G136" s="248">
        <f>SUM(G137:G139)</f>
        <v>354250</v>
      </c>
      <c r="H136" s="248">
        <f>SUM(H137:H139)</f>
        <v>0</v>
      </c>
      <c r="I136" s="248">
        <f>SUM(I137:I139)</f>
        <v>354250</v>
      </c>
      <c r="J136" s="248">
        <f>SUM(J137:J139)</f>
        <v>354250</v>
      </c>
      <c r="K136" s="62"/>
      <c r="L136" s="63"/>
      <c r="M136" s="63">
        <f>M137</f>
        <v>20000</v>
      </c>
      <c r="N136" s="129"/>
      <c r="O136" s="278"/>
      <c r="P136" s="111"/>
      <c r="Q136" s="111"/>
    </row>
    <row r="137" spans="1:17" ht="39" customHeight="1">
      <c r="A137" s="251">
        <v>88</v>
      </c>
      <c r="B137" s="240">
        <v>80101</v>
      </c>
      <c r="C137" s="251">
        <v>6050</v>
      </c>
      <c r="D137" s="243" t="s">
        <v>81</v>
      </c>
      <c r="E137" s="241">
        <v>2016</v>
      </c>
      <c r="F137" s="424">
        <v>20000</v>
      </c>
      <c r="G137" s="171">
        <v>20000</v>
      </c>
      <c r="H137" s="424"/>
      <c r="I137" s="242">
        <f>G137+H137</f>
        <v>20000</v>
      </c>
      <c r="J137" s="169">
        <f>G137</f>
        <v>20000</v>
      </c>
      <c r="K137" s="238"/>
      <c r="L137" s="246"/>
      <c r="M137" s="246">
        <f>F137</f>
        <v>20000</v>
      </c>
      <c r="N137" s="254" t="s">
        <v>14</v>
      </c>
      <c r="O137" s="278"/>
      <c r="P137" s="111"/>
      <c r="Q137" s="111"/>
    </row>
    <row r="138" spans="1:17" ht="25.5" customHeight="1">
      <c r="A138" s="251">
        <v>89</v>
      </c>
      <c r="B138" s="240">
        <v>80101</v>
      </c>
      <c r="C138" s="251">
        <v>6050</v>
      </c>
      <c r="D138" s="243" t="s">
        <v>195</v>
      </c>
      <c r="E138" s="241">
        <v>2016</v>
      </c>
      <c r="F138" s="424">
        <v>180000</v>
      </c>
      <c r="G138" s="424">
        <v>180000</v>
      </c>
      <c r="H138" s="424"/>
      <c r="I138" s="242">
        <f>G138+H138</f>
        <v>180000</v>
      </c>
      <c r="J138" s="169">
        <f>I138</f>
        <v>180000</v>
      </c>
      <c r="K138" s="238"/>
      <c r="L138" s="246"/>
      <c r="M138" s="246"/>
      <c r="N138" s="254" t="s">
        <v>19</v>
      </c>
      <c r="O138" s="278"/>
      <c r="P138" s="111"/>
      <c r="Q138" s="111"/>
    </row>
    <row r="139" spans="1:16" ht="21" customHeight="1">
      <c r="A139" s="251">
        <v>90</v>
      </c>
      <c r="B139" s="240">
        <v>80101</v>
      </c>
      <c r="C139" s="251">
        <v>6050</v>
      </c>
      <c r="D139" s="243" t="s">
        <v>168</v>
      </c>
      <c r="E139" s="241">
        <v>2016</v>
      </c>
      <c r="F139" s="424">
        <f>J139</f>
        <v>154250</v>
      </c>
      <c r="G139" s="424">
        <v>154250</v>
      </c>
      <c r="H139" s="424"/>
      <c r="I139" s="242">
        <f>G139+H139</f>
        <v>154250</v>
      </c>
      <c r="J139" s="169">
        <f>I139</f>
        <v>154250</v>
      </c>
      <c r="K139" s="238"/>
      <c r="L139" s="246"/>
      <c r="M139" s="246"/>
      <c r="N139" s="254" t="s">
        <v>19</v>
      </c>
      <c r="P139" s="61"/>
    </row>
    <row r="140" spans="1:16" ht="21" customHeight="1">
      <c r="A140" s="217"/>
      <c r="B140" s="217"/>
      <c r="C140" s="217"/>
      <c r="D140" s="147"/>
      <c r="E140" s="148"/>
      <c r="F140" s="138"/>
      <c r="G140" s="138"/>
      <c r="H140" s="134"/>
      <c r="I140" s="134"/>
      <c r="J140" s="134"/>
      <c r="K140" s="140"/>
      <c r="L140" s="468"/>
      <c r="M140" s="468"/>
      <c r="N140" s="149"/>
      <c r="P140" s="61"/>
    </row>
    <row r="141" spans="1:16" ht="21" customHeight="1">
      <c r="A141" s="275"/>
      <c r="B141" s="275"/>
      <c r="C141" s="275"/>
      <c r="D141" s="277"/>
      <c r="E141" s="150"/>
      <c r="F141" s="278"/>
      <c r="G141" s="278"/>
      <c r="H141" s="258"/>
      <c r="I141" s="258"/>
      <c r="J141" s="258"/>
      <c r="K141" s="274"/>
      <c r="L141" s="491"/>
      <c r="M141" s="491"/>
      <c r="N141" s="279"/>
      <c r="P141" s="61"/>
    </row>
    <row r="142" spans="1:14" ht="21" customHeight="1">
      <c r="A142" s="481"/>
      <c r="B142" s="482"/>
      <c r="C142" s="483"/>
      <c r="D142" s="484" t="s">
        <v>42</v>
      </c>
      <c r="E142" s="485"/>
      <c r="F142" s="486">
        <f>SUM(F143:F148)</f>
        <v>16417694</v>
      </c>
      <c r="G142" s="487">
        <f>SUM(G143:G148)</f>
        <v>9604851</v>
      </c>
      <c r="H142" s="487">
        <f>SUM(H143:H148)</f>
        <v>0</v>
      </c>
      <c r="I142" s="486">
        <f>SUM(I143:I148)</f>
        <v>9604851</v>
      </c>
      <c r="J142" s="486">
        <f>SUM(J143:J148)</f>
        <v>9604851</v>
      </c>
      <c r="K142" s="488"/>
      <c r="L142" s="489"/>
      <c r="M142" s="489"/>
      <c r="N142" s="490"/>
    </row>
    <row r="143" spans="1:14" ht="57" customHeight="1">
      <c r="A143" s="251">
        <v>91</v>
      </c>
      <c r="B143" s="240">
        <v>80101</v>
      </c>
      <c r="C143" s="251">
        <v>6050</v>
      </c>
      <c r="D143" s="133" t="s">
        <v>260</v>
      </c>
      <c r="E143" s="241" t="s">
        <v>70</v>
      </c>
      <c r="F143" s="361">
        <v>3805000</v>
      </c>
      <c r="G143" s="156">
        <v>1782810</v>
      </c>
      <c r="H143" s="361"/>
      <c r="I143" s="242">
        <f aca="true" t="shared" si="14" ref="I143:I148">G143+H143</f>
        <v>1782810</v>
      </c>
      <c r="J143" s="169">
        <f>I143</f>
        <v>1782810</v>
      </c>
      <c r="K143" s="238"/>
      <c r="L143" s="246"/>
      <c r="M143" s="246"/>
      <c r="N143" s="254" t="s">
        <v>19</v>
      </c>
    </row>
    <row r="144" spans="1:18" ht="48" customHeight="1">
      <c r="A144" s="251">
        <v>92</v>
      </c>
      <c r="B144" s="240">
        <v>80101</v>
      </c>
      <c r="C144" s="251">
        <v>6050</v>
      </c>
      <c r="D144" s="133" t="s">
        <v>35</v>
      </c>
      <c r="E144" s="241" t="s">
        <v>25</v>
      </c>
      <c r="F144" s="364">
        <v>8417376</v>
      </c>
      <c r="G144" s="156">
        <v>4050871</v>
      </c>
      <c r="H144" s="364"/>
      <c r="I144" s="242">
        <f t="shared" si="14"/>
        <v>4050871</v>
      </c>
      <c r="J144" s="169">
        <f>I144</f>
        <v>4050871</v>
      </c>
      <c r="K144" s="238"/>
      <c r="L144" s="246"/>
      <c r="M144" s="246"/>
      <c r="N144" s="254" t="s">
        <v>19</v>
      </c>
      <c r="P144" s="111">
        <f>I134+I148+I159</f>
        <v>6034800</v>
      </c>
      <c r="Q144" s="111">
        <f>I133-P144</f>
        <v>9594851</v>
      </c>
      <c r="R144" s="111">
        <f>P144+Q144</f>
        <v>15629651</v>
      </c>
    </row>
    <row r="145" spans="1:17" ht="30.75" customHeight="1">
      <c r="A145" s="430">
        <v>93</v>
      </c>
      <c r="B145" s="240">
        <v>80101</v>
      </c>
      <c r="C145" s="251">
        <v>6050</v>
      </c>
      <c r="D145" s="133" t="s">
        <v>36</v>
      </c>
      <c r="E145" s="241" t="s">
        <v>25</v>
      </c>
      <c r="F145" s="390">
        <v>3765343</v>
      </c>
      <c r="G145" s="156">
        <v>3492400</v>
      </c>
      <c r="H145" s="390"/>
      <c r="I145" s="242">
        <f t="shared" si="14"/>
        <v>3492400</v>
      </c>
      <c r="J145" s="169">
        <f>I145</f>
        <v>3492400</v>
      </c>
      <c r="K145" s="238"/>
      <c r="L145" s="246"/>
      <c r="M145" s="246"/>
      <c r="N145" s="254" t="s">
        <v>19</v>
      </c>
      <c r="Q145" s="111">
        <f>I143</f>
        <v>1782810</v>
      </c>
    </row>
    <row r="146" spans="1:17" ht="36.75" customHeight="1">
      <c r="A146" s="430">
        <v>94</v>
      </c>
      <c r="B146" s="240">
        <v>80101</v>
      </c>
      <c r="C146" s="251">
        <v>6050</v>
      </c>
      <c r="D146" s="243" t="s">
        <v>72</v>
      </c>
      <c r="E146" s="241" t="s">
        <v>71</v>
      </c>
      <c r="F146" s="366">
        <v>154975</v>
      </c>
      <c r="G146" s="156">
        <v>115000</v>
      </c>
      <c r="H146" s="366"/>
      <c r="I146" s="242">
        <f t="shared" si="14"/>
        <v>115000</v>
      </c>
      <c r="J146" s="169">
        <f>G146</f>
        <v>115000</v>
      </c>
      <c r="K146" s="238"/>
      <c r="L146" s="246"/>
      <c r="M146" s="246"/>
      <c r="N146" s="254" t="s">
        <v>19</v>
      </c>
      <c r="Q146" s="111">
        <f>I144</f>
        <v>4050871</v>
      </c>
    </row>
    <row r="147" spans="1:17" ht="36.75" customHeight="1">
      <c r="A147" s="430">
        <v>95</v>
      </c>
      <c r="B147" s="240">
        <v>80101</v>
      </c>
      <c r="C147" s="251">
        <v>6050</v>
      </c>
      <c r="D147" s="243" t="s">
        <v>69</v>
      </c>
      <c r="E147" s="34" t="s">
        <v>71</v>
      </c>
      <c r="F147" s="132">
        <v>155000</v>
      </c>
      <c r="G147" s="174">
        <v>153770</v>
      </c>
      <c r="H147" s="390"/>
      <c r="I147" s="242">
        <f t="shared" si="14"/>
        <v>153770</v>
      </c>
      <c r="J147" s="178">
        <f>G147</f>
        <v>153770</v>
      </c>
      <c r="K147" s="20"/>
      <c r="L147" s="21"/>
      <c r="M147" s="21"/>
      <c r="N147" s="254" t="s">
        <v>19</v>
      </c>
      <c r="Q147" s="111"/>
    </row>
    <row r="148" spans="1:17" ht="45" customHeight="1">
      <c r="A148" s="430">
        <v>96</v>
      </c>
      <c r="B148" s="240">
        <v>80101</v>
      </c>
      <c r="C148" s="251">
        <v>6050</v>
      </c>
      <c r="D148" s="243" t="s">
        <v>243</v>
      </c>
      <c r="E148" s="34" t="s">
        <v>138</v>
      </c>
      <c r="F148" s="132">
        <v>120000</v>
      </c>
      <c r="G148" s="174">
        <v>10000</v>
      </c>
      <c r="H148" s="298"/>
      <c r="I148" s="242">
        <f t="shared" si="14"/>
        <v>10000</v>
      </c>
      <c r="J148" s="178">
        <f>I148</f>
        <v>10000</v>
      </c>
      <c r="K148" s="20"/>
      <c r="L148" s="21"/>
      <c r="M148" s="21"/>
      <c r="N148" s="254" t="s">
        <v>19</v>
      </c>
      <c r="P148" s="114"/>
      <c r="Q148" s="111">
        <f>I145</f>
        <v>3492400</v>
      </c>
    </row>
    <row r="149" spans="1:17" ht="20.25" customHeight="1">
      <c r="A149" s="57"/>
      <c r="B149" s="58"/>
      <c r="C149" s="59"/>
      <c r="D149" s="60" t="s">
        <v>173</v>
      </c>
      <c r="E149" s="64"/>
      <c r="F149" s="248">
        <f>SUM(F150:F154)</f>
        <v>5483250</v>
      </c>
      <c r="G149" s="248">
        <f>SUM(G150:G154)</f>
        <v>3980250</v>
      </c>
      <c r="H149" s="248">
        <f>SUM(H150:H154)</f>
        <v>1503000</v>
      </c>
      <c r="I149" s="248">
        <f>SUM(I150:I154)</f>
        <v>5483250</v>
      </c>
      <c r="J149" s="248">
        <f>SUM(J150:J154)</f>
        <v>5483250</v>
      </c>
      <c r="K149" s="62"/>
      <c r="L149" s="63"/>
      <c r="M149" s="63"/>
      <c r="N149" s="129"/>
      <c r="P149" s="61"/>
      <c r="Q149" s="111">
        <f>I146</f>
        <v>115000</v>
      </c>
    </row>
    <row r="150" spans="1:17" ht="25.5" customHeight="1">
      <c r="A150" s="251">
        <v>97</v>
      </c>
      <c r="B150" s="240">
        <v>80101</v>
      </c>
      <c r="C150" s="251">
        <v>6060</v>
      </c>
      <c r="D150" s="243" t="s">
        <v>179</v>
      </c>
      <c r="E150" s="241">
        <v>2016</v>
      </c>
      <c r="F150" s="310">
        <f>J150</f>
        <v>50850</v>
      </c>
      <c r="G150" s="171">
        <v>50850</v>
      </c>
      <c r="H150" s="310"/>
      <c r="I150" s="242">
        <f>G150+H150</f>
        <v>50850</v>
      </c>
      <c r="J150" s="169">
        <f>I150</f>
        <v>50850</v>
      </c>
      <c r="K150" s="238"/>
      <c r="L150" s="246"/>
      <c r="M150" s="246"/>
      <c r="N150" s="254" t="s">
        <v>14</v>
      </c>
      <c r="P150" s="61"/>
      <c r="Q150" s="111">
        <f>I148</f>
        <v>10000</v>
      </c>
    </row>
    <row r="151" spans="1:17" ht="44.25" customHeight="1">
      <c r="A151" s="251">
        <v>98</v>
      </c>
      <c r="B151" s="240">
        <v>80101</v>
      </c>
      <c r="C151" s="251">
        <v>6060</v>
      </c>
      <c r="D151" s="243" t="s">
        <v>246</v>
      </c>
      <c r="E151" s="241">
        <v>2016</v>
      </c>
      <c r="F151" s="366">
        <f>J151</f>
        <v>3012250</v>
      </c>
      <c r="G151" s="171">
        <v>1509250</v>
      </c>
      <c r="H151" s="366">
        <v>1503000</v>
      </c>
      <c r="I151" s="242">
        <f>G151+H151</f>
        <v>3012250</v>
      </c>
      <c r="J151" s="169">
        <f>I151</f>
        <v>3012250</v>
      </c>
      <c r="K151" s="238"/>
      <c r="L151" s="246"/>
      <c r="M151" s="246"/>
      <c r="N151" s="255" t="s">
        <v>148</v>
      </c>
      <c r="P151" s="61"/>
      <c r="Q151" s="111"/>
    </row>
    <row r="152" spans="1:17" ht="25.5" customHeight="1">
      <c r="A152" s="430">
        <v>99</v>
      </c>
      <c r="B152" s="240">
        <v>80101</v>
      </c>
      <c r="C152" s="251">
        <v>6060</v>
      </c>
      <c r="D152" s="243" t="s">
        <v>174</v>
      </c>
      <c r="E152" s="241">
        <v>2016</v>
      </c>
      <c r="F152" s="338">
        <f>J152</f>
        <v>96000</v>
      </c>
      <c r="G152" s="171">
        <v>96000</v>
      </c>
      <c r="H152" s="338"/>
      <c r="I152" s="242">
        <f>G152+H152</f>
        <v>96000</v>
      </c>
      <c r="J152" s="169">
        <f>I152</f>
        <v>96000</v>
      </c>
      <c r="K152" s="238"/>
      <c r="L152" s="246"/>
      <c r="M152" s="246"/>
      <c r="N152" s="254" t="s">
        <v>14</v>
      </c>
      <c r="P152" s="61"/>
      <c r="Q152" s="61"/>
    </row>
    <row r="153" spans="1:17" ht="27.75" customHeight="1">
      <c r="A153" s="430">
        <v>100</v>
      </c>
      <c r="B153" s="240">
        <v>80101</v>
      </c>
      <c r="C153" s="251">
        <v>6060</v>
      </c>
      <c r="D153" s="243" t="s">
        <v>194</v>
      </c>
      <c r="E153" s="241">
        <v>2016</v>
      </c>
      <c r="F153" s="364">
        <f>J153</f>
        <v>12500</v>
      </c>
      <c r="G153" s="171">
        <v>12500</v>
      </c>
      <c r="H153" s="364"/>
      <c r="I153" s="242">
        <f>G153+H153</f>
        <v>12500</v>
      </c>
      <c r="J153" s="169">
        <f>I153</f>
        <v>12500</v>
      </c>
      <c r="K153" s="238"/>
      <c r="L153" s="246"/>
      <c r="M153" s="246"/>
      <c r="N153" s="254" t="s">
        <v>14</v>
      </c>
      <c r="P153" s="61"/>
      <c r="Q153" s="61"/>
    </row>
    <row r="154" spans="1:17" ht="57" customHeight="1">
      <c r="A154" s="430">
        <v>101</v>
      </c>
      <c r="B154" s="240">
        <v>80101</v>
      </c>
      <c r="C154" s="251">
        <v>6060</v>
      </c>
      <c r="D154" s="243" t="s">
        <v>224</v>
      </c>
      <c r="E154" s="241">
        <v>2016</v>
      </c>
      <c r="F154" s="312">
        <f>J154</f>
        <v>2311650</v>
      </c>
      <c r="G154" s="171">
        <v>2311650</v>
      </c>
      <c r="H154" s="312"/>
      <c r="I154" s="242">
        <f>G154+H154</f>
        <v>2311650</v>
      </c>
      <c r="J154" s="169">
        <f>I154</f>
        <v>2311650</v>
      </c>
      <c r="K154" s="238"/>
      <c r="L154" s="246"/>
      <c r="M154" s="246"/>
      <c r="N154" s="255" t="s">
        <v>162</v>
      </c>
      <c r="P154" s="61"/>
      <c r="Q154" s="61"/>
    </row>
    <row r="155" spans="1:17" ht="19.5" customHeight="1">
      <c r="A155" s="57"/>
      <c r="B155" s="58"/>
      <c r="C155" s="59"/>
      <c r="D155" s="60" t="s">
        <v>232</v>
      </c>
      <c r="E155" s="64"/>
      <c r="F155" s="248">
        <f>SUM(F156:F157)</f>
        <v>44000</v>
      </c>
      <c r="G155" s="248">
        <f>SUM(G156:G157)</f>
        <v>44000</v>
      </c>
      <c r="H155" s="248">
        <f>SUM(H156:H157)</f>
        <v>0</v>
      </c>
      <c r="I155" s="248">
        <f>SUM(I156:I157)</f>
        <v>44000</v>
      </c>
      <c r="J155" s="177">
        <f>SUM(J156:J157)</f>
        <v>44000</v>
      </c>
      <c r="K155" s="62"/>
      <c r="L155" s="63"/>
      <c r="M155" s="63">
        <f>M156</f>
        <v>10000</v>
      </c>
      <c r="N155" s="129"/>
      <c r="P155" s="61"/>
      <c r="Q155" s="61"/>
    </row>
    <row r="156" spans="1:17" ht="46.5" customHeight="1">
      <c r="A156" s="144">
        <v>102</v>
      </c>
      <c r="B156" s="145">
        <v>80104</v>
      </c>
      <c r="C156" s="225">
        <v>6060</v>
      </c>
      <c r="D156" s="33" t="s">
        <v>252</v>
      </c>
      <c r="E156" s="18">
        <v>2016</v>
      </c>
      <c r="F156" s="19">
        <f>J156</f>
        <v>19000</v>
      </c>
      <c r="G156" s="171">
        <v>19000</v>
      </c>
      <c r="H156" s="19"/>
      <c r="I156" s="224">
        <f>G156+H156</f>
        <v>19000</v>
      </c>
      <c r="J156" s="169">
        <f>I156</f>
        <v>19000</v>
      </c>
      <c r="K156" s="15"/>
      <c r="L156" s="51"/>
      <c r="M156" s="51">
        <v>10000</v>
      </c>
      <c r="N156" s="120" t="s">
        <v>14</v>
      </c>
      <c r="O156" s="305"/>
      <c r="P156" s="61"/>
      <c r="Q156" s="61"/>
    </row>
    <row r="157" spans="1:17" ht="36" customHeight="1">
      <c r="A157" s="158">
        <v>103</v>
      </c>
      <c r="B157" s="159">
        <v>80104</v>
      </c>
      <c r="C157" s="225">
        <v>6060</v>
      </c>
      <c r="D157" s="33" t="s">
        <v>84</v>
      </c>
      <c r="E157" s="18">
        <v>2016</v>
      </c>
      <c r="F157" s="19">
        <v>25000</v>
      </c>
      <c r="G157" s="171">
        <v>25000</v>
      </c>
      <c r="H157" s="19"/>
      <c r="I157" s="224">
        <f>G157+H157</f>
        <v>25000</v>
      </c>
      <c r="J157" s="169">
        <f>G157</f>
        <v>25000</v>
      </c>
      <c r="K157" s="15"/>
      <c r="L157" s="51"/>
      <c r="M157" s="51"/>
      <c r="N157" s="120" t="s">
        <v>14</v>
      </c>
      <c r="O157" s="305"/>
      <c r="P157" s="61"/>
      <c r="Q157" s="61"/>
    </row>
    <row r="158" spans="1:17" ht="21" customHeight="1">
      <c r="A158" s="57"/>
      <c r="B158" s="58"/>
      <c r="C158" s="59"/>
      <c r="D158" s="60" t="s">
        <v>156</v>
      </c>
      <c r="E158" s="302"/>
      <c r="F158" s="248">
        <f>F159</f>
        <v>1700000</v>
      </c>
      <c r="G158" s="248">
        <f>G159</f>
        <v>10000</v>
      </c>
      <c r="H158" s="248">
        <f>H159</f>
        <v>0</v>
      </c>
      <c r="I158" s="248">
        <f>I159</f>
        <v>10000</v>
      </c>
      <c r="J158" s="248">
        <f>J159</f>
        <v>10000</v>
      </c>
      <c r="K158" s="62"/>
      <c r="L158" s="63"/>
      <c r="M158" s="63"/>
      <c r="N158" s="129"/>
      <c r="O158" s="305"/>
      <c r="P158" s="61"/>
      <c r="Q158" s="61"/>
    </row>
    <row r="159" spans="1:14" ht="29.25" customHeight="1">
      <c r="A159" s="394">
        <v>104</v>
      </c>
      <c r="B159" s="393">
        <v>80104</v>
      </c>
      <c r="C159" s="394">
        <v>6050</v>
      </c>
      <c r="D159" s="68" t="s">
        <v>157</v>
      </c>
      <c r="E159" s="395" t="s">
        <v>258</v>
      </c>
      <c r="F159" s="396">
        <v>1700000</v>
      </c>
      <c r="G159" s="330">
        <v>10000</v>
      </c>
      <c r="H159" s="396"/>
      <c r="I159" s="280">
        <f>G159+H159</f>
        <v>10000</v>
      </c>
      <c r="J159" s="331">
        <f>I159</f>
        <v>10000</v>
      </c>
      <c r="K159" s="332"/>
      <c r="L159" s="333"/>
      <c r="M159" s="333"/>
      <c r="N159" s="392" t="s">
        <v>19</v>
      </c>
    </row>
    <row r="160" spans="1:15" ht="15.75" customHeight="1">
      <c r="A160" s="57"/>
      <c r="B160" s="58"/>
      <c r="C160" s="59"/>
      <c r="D160" s="60" t="s">
        <v>20</v>
      </c>
      <c r="E160" s="64"/>
      <c r="F160" s="248">
        <f>SUM(F161:F166)</f>
        <v>133300</v>
      </c>
      <c r="G160" s="423">
        <f>SUM(G161:G166)</f>
        <v>133300</v>
      </c>
      <c r="H160" s="423">
        <f>SUM(H161:H166)</f>
        <v>0</v>
      </c>
      <c r="I160" s="248">
        <f>SUM(I161:I166)</f>
        <v>133300</v>
      </c>
      <c r="J160" s="248">
        <f>SUM(J161:J166)</f>
        <v>133300</v>
      </c>
      <c r="K160" s="62"/>
      <c r="L160" s="63"/>
      <c r="M160" s="63"/>
      <c r="N160" s="129"/>
      <c r="O160" s="117"/>
    </row>
    <row r="161" spans="1:15" ht="30.75" customHeight="1">
      <c r="A161" s="251">
        <v>105</v>
      </c>
      <c r="B161" s="240">
        <v>80148</v>
      </c>
      <c r="C161" s="251">
        <v>6060</v>
      </c>
      <c r="D161" s="243" t="s">
        <v>180</v>
      </c>
      <c r="E161" s="241">
        <v>2016</v>
      </c>
      <c r="F161" s="312">
        <v>20000</v>
      </c>
      <c r="G161" s="171">
        <v>20000</v>
      </c>
      <c r="H161" s="312"/>
      <c r="I161" s="242">
        <f aca="true" t="shared" si="15" ref="I161:I166">G161+H161</f>
        <v>20000</v>
      </c>
      <c r="J161" s="169">
        <f>G161</f>
        <v>20000</v>
      </c>
      <c r="K161" s="238"/>
      <c r="L161" s="246"/>
      <c r="M161" s="246"/>
      <c r="N161" s="254" t="s">
        <v>14</v>
      </c>
      <c r="O161" s="117"/>
    </row>
    <row r="162" spans="1:15" ht="43.5" customHeight="1">
      <c r="A162" s="251">
        <v>106</v>
      </c>
      <c r="B162" s="240">
        <v>80148</v>
      </c>
      <c r="C162" s="251">
        <v>6060</v>
      </c>
      <c r="D162" s="243" t="s">
        <v>269</v>
      </c>
      <c r="E162" s="241">
        <v>2016</v>
      </c>
      <c r="F162" s="364">
        <f>J162</f>
        <v>22300</v>
      </c>
      <c r="G162" s="171">
        <v>22300</v>
      </c>
      <c r="H162" s="364"/>
      <c r="I162" s="242">
        <f t="shared" si="15"/>
        <v>22300</v>
      </c>
      <c r="J162" s="169">
        <f>I162</f>
        <v>22300</v>
      </c>
      <c r="K162" s="238"/>
      <c r="L162" s="246"/>
      <c r="M162" s="246"/>
      <c r="N162" s="254" t="s">
        <v>14</v>
      </c>
      <c r="O162" s="117"/>
    </row>
    <row r="163" spans="1:16" ht="35.25" customHeight="1">
      <c r="A163" s="430">
        <v>107</v>
      </c>
      <c r="B163" s="240">
        <v>80148</v>
      </c>
      <c r="C163" s="251">
        <v>6060</v>
      </c>
      <c r="D163" s="243" t="s">
        <v>192</v>
      </c>
      <c r="E163" s="241">
        <v>2016</v>
      </c>
      <c r="F163" s="317">
        <v>55000</v>
      </c>
      <c r="G163" s="171">
        <v>55000</v>
      </c>
      <c r="H163" s="317"/>
      <c r="I163" s="242">
        <f t="shared" si="15"/>
        <v>55000</v>
      </c>
      <c r="J163" s="169">
        <f>I163</f>
        <v>55000</v>
      </c>
      <c r="K163" s="238"/>
      <c r="L163" s="246"/>
      <c r="M163" s="246"/>
      <c r="N163" s="254" t="s">
        <v>14</v>
      </c>
      <c r="O163" s="117"/>
      <c r="P163" s="61">
        <f>I159</f>
        <v>10000</v>
      </c>
    </row>
    <row r="164" spans="1:16" ht="38.25" customHeight="1">
      <c r="A164" s="430">
        <v>108</v>
      </c>
      <c r="B164" s="240">
        <v>80148</v>
      </c>
      <c r="C164" s="251">
        <v>6060</v>
      </c>
      <c r="D164" s="243" t="s">
        <v>253</v>
      </c>
      <c r="E164" s="241">
        <v>2016</v>
      </c>
      <c r="F164" s="317">
        <f>J164</f>
        <v>21000</v>
      </c>
      <c r="G164" s="171">
        <v>21000</v>
      </c>
      <c r="H164" s="317"/>
      <c r="I164" s="242">
        <f t="shared" si="15"/>
        <v>21000</v>
      </c>
      <c r="J164" s="169">
        <f>I164</f>
        <v>21000</v>
      </c>
      <c r="K164" s="238"/>
      <c r="L164" s="246"/>
      <c r="M164" s="246"/>
      <c r="N164" s="254" t="s">
        <v>14</v>
      </c>
      <c r="O164" s="117"/>
      <c r="P164" s="61"/>
    </row>
    <row r="165" spans="1:14" ht="25.5" customHeight="1">
      <c r="A165" s="430">
        <v>109</v>
      </c>
      <c r="B165" s="240">
        <v>80148</v>
      </c>
      <c r="C165" s="251">
        <v>6060</v>
      </c>
      <c r="D165" s="243" t="s">
        <v>186</v>
      </c>
      <c r="E165" s="241">
        <v>2016</v>
      </c>
      <c r="F165" s="317">
        <f>J165</f>
        <v>7000</v>
      </c>
      <c r="G165" s="171">
        <v>7000</v>
      </c>
      <c r="H165" s="317"/>
      <c r="I165" s="242">
        <f t="shared" si="15"/>
        <v>7000</v>
      </c>
      <c r="J165" s="169">
        <f>I165</f>
        <v>7000</v>
      </c>
      <c r="K165" s="238"/>
      <c r="L165" s="246"/>
      <c r="M165" s="246"/>
      <c r="N165" s="254" t="s">
        <v>14</v>
      </c>
    </row>
    <row r="166" spans="1:14" ht="24" customHeight="1">
      <c r="A166" s="430">
        <v>110</v>
      </c>
      <c r="B166" s="240">
        <v>80148</v>
      </c>
      <c r="C166" s="251">
        <v>6060</v>
      </c>
      <c r="D166" s="243" t="s">
        <v>187</v>
      </c>
      <c r="E166" s="241">
        <v>2016</v>
      </c>
      <c r="F166" s="317">
        <v>8000</v>
      </c>
      <c r="G166" s="171">
        <v>8000</v>
      </c>
      <c r="H166" s="317"/>
      <c r="I166" s="242">
        <f t="shared" si="15"/>
        <v>8000</v>
      </c>
      <c r="J166" s="169">
        <f>G166</f>
        <v>8000</v>
      </c>
      <c r="K166" s="238"/>
      <c r="L166" s="246"/>
      <c r="M166" s="246"/>
      <c r="N166" s="254" t="s">
        <v>14</v>
      </c>
    </row>
    <row r="167" spans="1:14" ht="20.25" customHeight="1">
      <c r="A167" s="23"/>
      <c r="B167" s="25" t="s">
        <v>1</v>
      </c>
      <c r="C167" s="228"/>
      <c r="D167" s="49" t="s">
        <v>229</v>
      </c>
      <c r="E167" s="25"/>
      <c r="F167" s="244">
        <f>F168</f>
        <v>24846</v>
      </c>
      <c r="G167" s="244">
        <f>G168</f>
        <v>25000</v>
      </c>
      <c r="H167" s="244">
        <f>H168</f>
        <v>-154</v>
      </c>
      <c r="I167" s="244">
        <f>I168</f>
        <v>24846</v>
      </c>
      <c r="J167" s="244">
        <f>J168</f>
        <v>24846</v>
      </c>
      <c r="K167" s="244"/>
      <c r="L167" s="244"/>
      <c r="M167" s="244"/>
      <c r="N167" s="48"/>
    </row>
    <row r="168" spans="1:14" ht="19.5" customHeight="1">
      <c r="A168" s="251">
        <v>111</v>
      </c>
      <c r="B168" s="386">
        <v>85219</v>
      </c>
      <c r="C168" s="251">
        <v>6060</v>
      </c>
      <c r="D168" s="160" t="s">
        <v>230</v>
      </c>
      <c r="E168" s="389">
        <v>2016</v>
      </c>
      <c r="F168" s="387">
        <f>J168</f>
        <v>24846</v>
      </c>
      <c r="G168" s="383">
        <v>25000</v>
      </c>
      <c r="H168" s="383">
        <v>-154</v>
      </c>
      <c r="I168" s="384">
        <f>G168+H168</f>
        <v>24846</v>
      </c>
      <c r="J168" s="385">
        <f>I168</f>
        <v>24846</v>
      </c>
      <c r="K168" s="388"/>
      <c r="L168" s="237"/>
      <c r="M168" s="238"/>
      <c r="N168" s="254" t="s">
        <v>231</v>
      </c>
    </row>
    <row r="169" spans="1:14" ht="20.25" customHeight="1">
      <c r="A169" s="228"/>
      <c r="B169" s="25"/>
      <c r="C169" s="226"/>
      <c r="D169" s="37" t="s">
        <v>38</v>
      </c>
      <c r="E169" s="46"/>
      <c r="F169" s="244">
        <f>F170+F171</f>
        <v>992934</v>
      </c>
      <c r="G169" s="155">
        <f>G170+G171</f>
        <v>900994</v>
      </c>
      <c r="H169" s="155">
        <f>H170+H171</f>
        <v>0</v>
      </c>
      <c r="I169" s="244">
        <f>I170+I171</f>
        <v>900994</v>
      </c>
      <c r="J169" s="244">
        <f>J170+J171</f>
        <v>900994</v>
      </c>
      <c r="K169" s="26"/>
      <c r="L169" s="26"/>
      <c r="M169" s="26">
        <f>M170</f>
        <v>186937</v>
      </c>
      <c r="N169" s="127"/>
    </row>
    <row r="170" spans="1:14" ht="18" customHeight="1">
      <c r="A170" s="78"/>
      <c r="B170" s="79"/>
      <c r="C170" s="80"/>
      <c r="D170" s="85" t="s">
        <v>51</v>
      </c>
      <c r="E170" s="86"/>
      <c r="F170" s="87">
        <f aca="true" t="shared" si="16" ref="F170:M170">F172+F181+F187+F185</f>
        <v>694046</v>
      </c>
      <c r="G170" s="252">
        <f t="shared" si="16"/>
        <v>694046</v>
      </c>
      <c r="H170" s="252">
        <f t="shared" si="16"/>
        <v>0</v>
      </c>
      <c r="I170" s="252">
        <f t="shared" si="16"/>
        <v>694046</v>
      </c>
      <c r="J170" s="252">
        <f t="shared" si="16"/>
        <v>694046</v>
      </c>
      <c r="K170" s="252">
        <f t="shared" si="16"/>
        <v>0</v>
      </c>
      <c r="L170" s="252">
        <f t="shared" si="16"/>
        <v>0</v>
      </c>
      <c r="M170" s="252">
        <f t="shared" si="16"/>
        <v>186937</v>
      </c>
      <c r="N170" s="128"/>
    </row>
    <row r="171" spans="1:15" ht="18.75" customHeight="1">
      <c r="A171" s="78"/>
      <c r="B171" s="79"/>
      <c r="C171" s="80"/>
      <c r="D171" s="85" t="s">
        <v>52</v>
      </c>
      <c r="E171" s="86"/>
      <c r="F171" s="87">
        <f>F175+F204</f>
        <v>298888</v>
      </c>
      <c r="G171" s="87">
        <f aca="true" t="shared" si="17" ref="G171:M171">G175</f>
        <v>206948</v>
      </c>
      <c r="H171" s="87">
        <f t="shared" si="17"/>
        <v>0</v>
      </c>
      <c r="I171" s="252">
        <f t="shared" si="17"/>
        <v>206948</v>
      </c>
      <c r="J171" s="252">
        <f t="shared" si="17"/>
        <v>206948</v>
      </c>
      <c r="K171" s="252">
        <f t="shared" si="17"/>
        <v>0</v>
      </c>
      <c r="L171" s="252">
        <f t="shared" si="17"/>
        <v>0</v>
      </c>
      <c r="M171" s="252">
        <f t="shared" si="17"/>
        <v>0</v>
      </c>
      <c r="N171" s="128"/>
      <c r="O171" s="117"/>
    </row>
    <row r="172" spans="1:18" ht="17.25" customHeight="1">
      <c r="A172" s="38"/>
      <c r="B172" s="39"/>
      <c r="C172" s="40"/>
      <c r="D172" s="45" t="s">
        <v>62</v>
      </c>
      <c r="E172" s="41"/>
      <c r="F172" s="42">
        <f>SUM(F173:F174)</f>
        <v>15000</v>
      </c>
      <c r="G172" s="42">
        <f>SUM(G173:G174)</f>
        <v>15000</v>
      </c>
      <c r="H172" s="42">
        <f>SUM(H173:H174)</f>
        <v>0</v>
      </c>
      <c r="I172" s="42">
        <f>SUM(I173:I174)</f>
        <v>15000</v>
      </c>
      <c r="J172" s="42">
        <f>SUM(J173:J174)</f>
        <v>15000</v>
      </c>
      <c r="K172" s="43"/>
      <c r="L172" s="44"/>
      <c r="M172" s="44">
        <f>M174</f>
        <v>15000</v>
      </c>
      <c r="N172" s="130"/>
      <c r="O172" s="117"/>
      <c r="P172" s="111">
        <f>P173</f>
        <v>694046</v>
      </c>
      <c r="Q172" s="111">
        <f>I169-P172</f>
        <v>206948</v>
      </c>
      <c r="R172" s="111">
        <f>P172+Q172</f>
        <v>900994</v>
      </c>
    </row>
    <row r="173" spans="1:17" ht="61.5" customHeight="1" hidden="1">
      <c r="A173" s="251"/>
      <c r="B173" s="236"/>
      <c r="C173" s="253"/>
      <c r="D173" s="77"/>
      <c r="E173" s="241"/>
      <c r="F173" s="237"/>
      <c r="G173" s="171"/>
      <c r="H173" s="237"/>
      <c r="I173" s="242"/>
      <c r="J173" s="249"/>
      <c r="K173" s="115"/>
      <c r="L173" s="239"/>
      <c r="M173" s="239"/>
      <c r="N173" s="255"/>
      <c r="P173" s="231">
        <f>I170</f>
        <v>694046</v>
      </c>
      <c r="Q173" s="61"/>
    </row>
    <row r="174" spans="1:17" ht="48.75" customHeight="1">
      <c r="A174" s="251">
        <v>112</v>
      </c>
      <c r="B174" s="236">
        <v>90001</v>
      </c>
      <c r="C174" s="253">
        <v>6050</v>
      </c>
      <c r="D174" s="250" t="s">
        <v>239</v>
      </c>
      <c r="E174" s="241">
        <v>2016</v>
      </c>
      <c r="F174" s="237">
        <f>J174</f>
        <v>15000</v>
      </c>
      <c r="G174" s="156">
        <v>15000</v>
      </c>
      <c r="H174" s="390"/>
      <c r="I174" s="391">
        <f>G174+H174</f>
        <v>15000</v>
      </c>
      <c r="J174" s="249">
        <f>I174</f>
        <v>15000</v>
      </c>
      <c r="K174" s="249"/>
      <c r="L174" s="237"/>
      <c r="M174" s="238">
        <v>15000</v>
      </c>
      <c r="N174" s="255" t="s">
        <v>6</v>
      </c>
      <c r="P174" s="231"/>
      <c r="Q174" s="61"/>
    </row>
    <row r="175" spans="1:16" ht="18.75" customHeight="1">
      <c r="A175" s="38"/>
      <c r="B175" s="39"/>
      <c r="C175" s="40"/>
      <c r="D175" s="45" t="s">
        <v>43</v>
      </c>
      <c r="E175" s="41"/>
      <c r="F175" s="42">
        <f>SUM(F176:F180)</f>
        <v>276888</v>
      </c>
      <c r="G175" s="175">
        <f>SUM(G176:G180)</f>
        <v>206948</v>
      </c>
      <c r="H175" s="175">
        <f>SUM(H176:H180)</f>
        <v>0</v>
      </c>
      <c r="I175" s="247">
        <f>SUM(I176:I180)</f>
        <v>206948</v>
      </c>
      <c r="J175" s="247">
        <f>SUM(J176:J180)</f>
        <v>206948</v>
      </c>
      <c r="K175" s="43"/>
      <c r="L175" s="44"/>
      <c r="M175" s="44"/>
      <c r="N175" s="130"/>
      <c r="P175" s="61"/>
    </row>
    <row r="176" spans="1:14" ht="28.5" customHeight="1">
      <c r="A176" s="251">
        <v>113</v>
      </c>
      <c r="B176" s="236">
        <v>90001</v>
      </c>
      <c r="C176" s="253">
        <v>6050</v>
      </c>
      <c r="D176" s="118" t="s">
        <v>109</v>
      </c>
      <c r="E176" s="241" t="s">
        <v>25</v>
      </c>
      <c r="F176" s="237">
        <v>24060</v>
      </c>
      <c r="G176" s="156">
        <v>23924</v>
      </c>
      <c r="H176" s="325"/>
      <c r="I176" s="326">
        <f>G176+H176</f>
        <v>23924</v>
      </c>
      <c r="J176" s="249">
        <f>G176</f>
        <v>23924</v>
      </c>
      <c r="K176" s="249"/>
      <c r="L176" s="237"/>
      <c r="M176" s="238"/>
      <c r="N176" s="255" t="s">
        <v>6</v>
      </c>
    </row>
    <row r="177" spans="1:14" ht="37.5" customHeight="1">
      <c r="A177" s="430">
        <v>114</v>
      </c>
      <c r="B177" s="236">
        <v>90001</v>
      </c>
      <c r="C177" s="253">
        <v>6050</v>
      </c>
      <c r="D177" s="133" t="s">
        <v>110</v>
      </c>
      <c r="E177" s="241" t="s">
        <v>25</v>
      </c>
      <c r="F177" s="364">
        <v>57577</v>
      </c>
      <c r="G177" s="156">
        <v>57441</v>
      </c>
      <c r="H177" s="364"/>
      <c r="I177" s="365">
        <f>G177+H177</f>
        <v>57441</v>
      </c>
      <c r="J177" s="249">
        <f>G177</f>
        <v>57441</v>
      </c>
      <c r="K177" s="249"/>
      <c r="L177" s="237"/>
      <c r="M177" s="238"/>
      <c r="N177" s="255" t="s">
        <v>6</v>
      </c>
    </row>
    <row r="178" spans="1:17" ht="39" customHeight="1">
      <c r="A178" s="430">
        <v>115</v>
      </c>
      <c r="B178" s="236">
        <v>90001</v>
      </c>
      <c r="C178" s="253">
        <v>6050</v>
      </c>
      <c r="D178" s="250" t="s">
        <v>63</v>
      </c>
      <c r="E178" s="241" t="s">
        <v>71</v>
      </c>
      <c r="F178" s="364">
        <v>148830</v>
      </c>
      <c r="G178" s="156">
        <v>89298</v>
      </c>
      <c r="H178" s="364"/>
      <c r="I178" s="365">
        <f>G178+H178</f>
        <v>89298</v>
      </c>
      <c r="J178" s="249">
        <f>G178</f>
        <v>89298</v>
      </c>
      <c r="K178" s="249"/>
      <c r="L178" s="237"/>
      <c r="M178" s="238"/>
      <c r="N178" s="255" t="s">
        <v>113</v>
      </c>
      <c r="P178" s="61" t="e">
        <f>#REF!</f>
        <v>#REF!</v>
      </c>
      <c r="Q178" s="111">
        <f>SUM(Q179:Q181)</f>
        <v>23924</v>
      </c>
    </row>
    <row r="179" spans="1:256" ht="27" customHeight="1">
      <c r="A179" s="430">
        <v>116</v>
      </c>
      <c r="B179" s="152">
        <v>90001</v>
      </c>
      <c r="C179" s="227">
        <v>6050</v>
      </c>
      <c r="D179" s="33" t="s">
        <v>111</v>
      </c>
      <c r="E179" s="18" t="s">
        <v>25</v>
      </c>
      <c r="F179" s="19">
        <v>36421</v>
      </c>
      <c r="G179" s="156">
        <v>36285</v>
      </c>
      <c r="H179" s="19"/>
      <c r="I179" s="260">
        <f>G179+H179</f>
        <v>36285</v>
      </c>
      <c r="J179" s="249">
        <f>G179</f>
        <v>36285</v>
      </c>
      <c r="K179" s="66"/>
      <c r="L179" s="14"/>
      <c r="M179" s="15"/>
      <c r="N179" s="124" t="s">
        <v>6</v>
      </c>
      <c r="P179" s="114"/>
      <c r="Q179" s="61">
        <f>I176</f>
        <v>23924</v>
      </c>
      <c r="IV179" s="1">
        <f>SUM(A179:IU179)</f>
        <v>265367</v>
      </c>
    </row>
    <row r="180" spans="1:17" ht="55.5" customHeight="1">
      <c r="A180" s="430">
        <v>117</v>
      </c>
      <c r="B180" s="214">
        <v>90001</v>
      </c>
      <c r="C180" s="225">
        <v>6050</v>
      </c>
      <c r="D180" s="216" t="s">
        <v>112</v>
      </c>
      <c r="E180" s="18" t="s">
        <v>25</v>
      </c>
      <c r="F180" s="19">
        <v>10000</v>
      </c>
      <c r="G180" s="156"/>
      <c r="H180" s="19"/>
      <c r="I180" s="260">
        <f>G180+H180</f>
        <v>0</v>
      </c>
      <c r="J180" s="249"/>
      <c r="K180" s="66"/>
      <c r="L180" s="14"/>
      <c r="M180" s="15"/>
      <c r="N180" s="124" t="s">
        <v>6</v>
      </c>
      <c r="P180" s="114"/>
      <c r="Q180" s="61"/>
    </row>
    <row r="181" spans="1:17" ht="18" customHeight="1">
      <c r="A181" s="38"/>
      <c r="B181" s="53"/>
      <c r="C181" s="40"/>
      <c r="D181" s="54" t="s">
        <v>77</v>
      </c>
      <c r="E181" s="55"/>
      <c r="F181" s="56">
        <f>F182</f>
        <v>5000</v>
      </c>
      <c r="G181" s="176">
        <f>G182</f>
        <v>5000</v>
      </c>
      <c r="H181" s="176">
        <f>H182</f>
        <v>0</v>
      </c>
      <c r="I181" s="247">
        <f>I182</f>
        <v>5000</v>
      </c>
      <c r="J181" s="247">
        <f>J182</f>
        <v>5000</v>
      </c>
      <c r="K181" s="44"/>
      <c r="L181" s="44"/>
      <c r="M181" s="44">
        <f>M182</f>
        <v>5000</v>
      </c>
      <c r="N181" s="130"/>
      <c r="P181" s="114"/>
      <c r="Q181" s="61">
        <f>I180</f>
        <v>0</v>
      </c>
    </row>
    <row r="182" spans="1:16" ht="25.5" customHeight="1">
      <c r="A182" s="143">
        <v>118</v>
      </c>
      <c r="B182" s="17">
        <v>90003</v>
      </c>
      <c r="C182" s="225">
        <v>6060</v>
      </c>
      <c r="D182" s="33" t="s">
        <v>88</v>
      </c>
      <c r="E182" s="18">
        <v>2016</v>
      </c>
      <c r="F182" s="19">
        <v>5000</v>
      </c>
      <c r="G182" s="173">
        <v>5000</v>
      </c>
      <c r="H182" s="19"/>
      <c r="I182" s="260">
        <f>G182+H182</f>
        <v>5000</v>
      </c>
      <c r="J182" s="249">
        <f>G182</f>
        <v>5000</v>
      </c>
      <c r="K182" s="66"/>
      <c r="L182" s="14"/>
      <c r="M182" s="15">
        <f>J182</f>
        <v>5000</v>
      </c>
      <c r="N182" s="120" t="s">
        <v>6</v>
      </c>
      <c r="P182" s="114"/>
    </row>
    <row r="183" spans="1:16" ht="12.75" customHeight="1">
      <c r="A183" s="492"/>
      <c r="B183" s="217"/>
      <c r="C183" s="217"/>
      <c r="D183" s="147"/>
      <c r="E183" s="148"/>
      <c r="F183" s="138"/>
      <c r="G183" s="134"/>
      <c r="H183" s="138"/>
      <c r="I183" s="493"/>
      <c r="J183" s="134"/>
      <c r="K183" s="134"/>
      <c r="L183" s="139"/>
      <c r="M183" s="140"/>
      <c r="N183" s="149"/>
      <c r="P183" s="114"/>
    </row>
    <row r="184" spans="1:16" ht="9.75" customHeight="1">
      <c r="A184" s="494"/>
      <c r="B184" s="275"/>
      <c r="C184" s="275"/>
      <c r="D184" s="277"/>
      <c r="E184" s="150"/>
      <c r="F184" s="278"/>
      <c r="G184" s="258"/>
      <c r="H184" s="278"/>
      <c r="I184" s="495"/>
      <c r="J184" s="258"/>
      <c r="K184" s="258"/>
      <c r="L184" s="259"/>
      <c r="M184" s="274"/>
      <c r="N184" s="279"/>
      <c r="P184" s="114"/>
    </row>
    <row r="185" spans="1:16" ht="18" customHeight="1">
      <c r="A185" s="38"/>
      <c r="B185" s="53"/>
      <c r="C185" s="40"/>
      <c r="D185" s="54" t="s">
        <v>78</v>
      </c>
      <c r="E185" s="55"/>
      <c r="F185" s="247">
        <f>F186</f>
        <v>10000</v>
      </c>
      <c r="G185" s="176">
        <f>G186</f>
        <v>10000</v>
      </c>
      <c r="H185" s="176">
        <f>H186</f>
        <v>0</v>
      </c>
      <c r="I185" s="247">
        <f>I186</f>
        <v>10000</v>
      </c>
      <c r="J185" s="247">
        <f>J186</f>
        <v>10000</v>
      </c>
      <c r="K185" s="44"/>
      <c r="L185" s="44"/>
      <c r="M185" s="44">
        <f>M186</f>
        <v>10000</v>
      </c>
      <c r="N185" s="130"/>
      <c r="P185" s="114"/>
    </row>
    <row r="186" spans="1:16" ht="25.5" customHeight="1">
      <c r="A186" s="154">
        <v>119</v>
      </c>
      <c r="B186" s="153">
        <v>90004</v>
      </c>
      <c r="C186" s="225">
        <v>6060</v>
      </c>
      <c r="D186" s="33" t="s">
        <v>89</v>
      </c>
      <c r="E186" s="18">
        <v>2016</v>
      </c>
      <c r="F186" s="19">
        <v>10000</v>
      </c>
      <c r="G186" s="173">
        <v>10000</v>
      </c>
      <c r="H186" s="19"/>
      <c r="I186" s="260">
        <f>G186+H186</f>
        <v>10000</v>
      </c>
      <c r="J186" s="249">
        <f>G186</f>
        <v>10000</v>
      </c>
      <c r="K186" s="66"/>
      <c r="L186" s="14"/>
      <c r="M186" s="15">
        <f>J186</f>
        <v>10000</v>
      </c>
      <c r="N186" s="120" t="s">
        <v>193</v>
      </c>
      <c r="P186" s="61"/>
    </row>
    <row r="187" spans="1:16" ht="21" customHeight="1">
      <c r="A187" s="38"/>
      <c r="B187" s="53"/>
      <c r="C187" s="40"/>
      <c r="D187" s="54" t="s">
        <v>65</v>
      </c>
      <c r="E187" s="55"/>
      <c r="F187" s="247">
        <f>SUM(F188:F203)</f>
        <v>664046</v>
      </c>
      <c r="G187" s="176">
        <f aca="true" t="shared" si="18" ref="G187:M187">SUM(G188:G203)</f>
        <v>664046</v>
      </c>
      <c r="H187" s="176">
        <f t="shared" si="18"/>
        <v>0</v>
      </c>
      <c r="I187" s="247">
        <f t="shared" si="18"/>
        <v>664046</v>
      </c>
      <c r="J187" s="247">
        <f t="shared" si="18"/>
        <v>664046</v>
      </c>
      <c r="K187" s="351">
        <f t="shared" si="18"/>
        <v>0</v>
      </c>
      <c r="L187" s="351">
        <f t="shared" si="18"/>
        <v>0</v>
      </c>
      <c r="M187" s="351">
        <f t="shared" si="18"/>
        <v>156937</v>
      </c>
      <c r="N187" s="130"/>
      <c r="P187" s="61"/>
    </row>
    <row r="188" spans="1:16" ht="36" customHeight="1">
      <c r="A188" s="407">
        <v>120</v>
      </c>
      <c r="B188" s="408">
        <v>90015</v>
      </c>
      <c r="C188" s="408">
        <v>6050</v>
      </c>
      <c r="D188" s="409" t="s">
        <v>103</v>
      </c>
      <c r="E188" s="410">
        <v>2016</v>
      </c>
      <c r="F188" s="402">
        <f>J188</f>
        <v>15000</v>
      </c>
      <c r="G188" s="403">
        <v>15000</v>
      </c>
      <c r="H188" s="401"/>
      <c r="I188" s="404">
        <f>G188+H188</f>
        <v>15000</v>
      </c>
      <c r="J188" s="403">
        <f>I188</f>
        <v>15000</v>
      </c>
      <c r="K188" s="400"/>
      <c r="L188" s="28"/>
      <c r="M188" s="405">
        <v>15000</v>
      </c>
      <c r="N188" s="406" t="s">
        <v>6</v>
      </c>
      <c r="P188" s="61"/>
    </row>
    <row r="189" spans="1:16" ht="45" customHeight="1">
      <c r="A189" s="407">
        <v>121</v>
      </c>
      <c r="B189" s="408">
        <v>90015</v>
      </c>
      <c r="C189" s="408">
        <v>6050</v>
      </c>
      <c r="D189" s="409" t="s">
        <v>166</v>
      </c>
      <c r="E189" s="410">
        <v>2016</v>
      </c>
      <c r="F189" s="402">
        <f>I189</f>
        <v>55350</v>
      </c>
      <c r="G189" s="403">
        <v>55350</v>
      </c>
      <c r="H189" s="401"/>
      <c r="I189" s="404">
        <f>G189+H189</f>
        <v>55350</v>
      </c>
      <c r="J189" s="403">
        <f>I189</f>
        <v>55350</v>
      </c>
      <c r="K189" s="400"/>
      <c r="L189" s="28"/>
      <c r="M189" s="405">
        <v>44263</v>
      </c>
      <c r="N189" s="406" t="s">
        <v>6</v>
      </c>
      <c r="P189" s="61"/>
    </row>
    <row r="190" spans="1:16" ht="33.75" customHeight="1">
      <c r="A190" s="432">
        <v>122</v>
      </c>
      <c r="B190" s="240">
        <v>90015</v>
      </c>
      <c r="C190" s="251">
        <v>6050</v>
      </c>
      <c r="D190" s="243" t="s">
        <v>104</v>
      </c>
      <c r="E190" s="241">
        <v>2016</v>
      </c>
      <c r="F190" s="364">
        <f>J190</f>
        <v>60000</v>
      </c>
      <c r="G190" s="173">
        <v>60000</v>
      </c>
      <c r="H190" s="364"/>
      <c r="I190" s="365">
        <f aca="true" t="shared" si="19" ref="I190:I198">G190+H190</f>
        <v>60000</v>
      </c>
      <c r="J190" s="249">
        <f>I190</f>
        <v>60000</v>
      </c>
      <c r="K190" s="249"/>
      <c r="L190" s="237"/>
      <c r="M190" s="238">
        <v>45000</v>
      </c>
      <c r="N190" s="254" t="s">
        <v>6</v>
      </c>
      <c r="P190" s="61"/>
    </row>
    <row r="191" spans="1:16" ht="39" customHeight="1">
      <c r="A191" s="432">
        <v>123</v>
      </c>
      <c r="B191" s="240">
        <v>90015</v>
      </c>
      <c r="C191" s="251">
        <v>6050</v>
      </c>
      <c r="D191" s="243" t="s">
        <v>164</v>
      </c>
      <c r="E191" s="241">
        <v>2016</v>
      </c>
      <c r="F191" s="364">
        <f>J191</f>
        <v>64963</v>
      </c>
      <c r="G191" s="173">
        <v>64963</v>
      </c>
      <c r="H191" s="364"/>
      <c r="I191" s="365">
        <f t="shared" si="19"/>
        <v>64963</v>
      </c>
      <c r="J191" s="249">
        <f>I191</f>
        <v>64963</v>
      </c>
      <c r="K191" s="249"/>
      <c r="L191" s="237"/>
      <c r="M191" s="238"/>
      <c r="N191" s="254" t="s">
        <v>6</v>
      </c>
      <c r="P191" s="61"/>
    </row>
    <row r="192" spans="1:16" ht="39" customHeight="1">
      <c r="A192" s="432">
        <v>124</v>
      </c>
      <c r="B192" s="17">
        <v>90015</v>
      </c>
      <c r="C192" s="225">
        <v>6050</v>
      </c>
      <c r="D192" s="33" t="s">
        <v>90</v>
      </c>
      <c r="E192" s="18">
        <v>2016</v>
      </c>
      <c r="F192" s="19">
        <v>5000</v>
      </c>
      <c r="G192" s="173">
        <v>5000</v>
      </c>
      <c r="H192" s="19"/>
      <c r="I192" s="260">
        <f t="shared" si="19"/>
        <v>5000</v>
      </c>
      <c r="J192" s="249">
        <f>G192</f>
        <v>5000</v>
      </c>
      <c r="K192" s="66"/>
      <c r="L192" s="14"/>
      <c r="M192" s="15">
        <f>J192</f>
        <v>5000</v>
      </c>
      <c r="N192" s="120" t="s">
        <v>6</v>
      </c>
      <c r="P192" s="61"/>
    </row>
    <row r="193" spans="1:16" ht="31.5" customHeight="1">
      <c r="A193" s="432">
        <v>125</v>
      </c>
      <c r="B193" s="146">
        <v>90015</v>
      </c>
      <c r="C193" s="225">
        <v>6050</v>
      </c>
      <c r="D193" s="33" t="s">
        <v>91</v>
      </c>
      <c r="E193" s="18">
        <v>2016</v>
      </c>
      <c r="F193" s="19">
        <f>J193</f>
        <v>4674</v>
      </c>
      <c r="G193" s="173">
        <v>4674</v>
      </c>
      <c r="H193" s="19"/>
      <c r="I193" s="260">
        <f t="shared" si="19"/>
        <v>4674</v>
      </c>
      <c r="J193" s="249">
        <f>I193</f>
        <v>4674</v>
      </c>
      <c r="K193" s="66"/>
      <c r="L193" s="14"/>
      <c r="M193" s="15">
        <f>J193</f>
        <v>4674</v>
      </c>
      <c r="N193" s="120" t="s">
        <v>6</v>
      </c>
      <c r="P193" s="61"/>
    </row>
    <row r="194" spans="1:16" ht="38.25" customHeight="1">
      <c r="A194" s="432">
        <v>126</v>
      </c>
      <c r="B194" s="240">
        <v>90015</v>
      </c>
      <c r="C194" s="251">
        <v>6050</v>
      </c>
      <c r="D194" s="243" t="s">
        <v>182</v>
      </c>
      <c r="E194" s="241">
        <v>2016</v>
      </c>
      <c r="F194" s="303">
        <f aca="true" t="shared" si="20" ref="F194:F202">J194</f>
        <v>40000</v>
      </c>
      <c r="G194" s="173">
        <v>40000</v>
      </c>
      <c r="H194" s="303"/>
      <c r="I194" s="304">
        <f t="shared" si="19"/>
        <v>40000</v>
      </c>
      <c r="J194" s="249">
        <f aca="true" t="shared" si="21" ref="J194:J202">I194</f>
        <v>40000</v>
      </c>
      <c r="K194" s="249"/>
      <c r="L194" s="237"/>
      <c r="M194" s="238"/>
      <c r="N194" s="254" t="s">
        <v>6</v>
      </c>
      <c r="P194" s="61"/>
    </row>
    <row r="195" spans="1:16" ht="42" customHeight="1">
      <c r="A195" s="432">
        <v>127</v>
      </c>
      <c r="B195" s="240">
        <v>90015</v>
      </c>
      <c r="C195" s="251">
        <v>6050</v>
      </c>
      <c r="D195" s="243" t="s">
        <v>204</v>
      </c>
      <c r="E195" s="241">
        <v>2016</v>
      </c>
      <c r="F195" s="341">
        <f t="shared" si="20"/>
        <v>12000</v>
      </c>
      <c r="G195" s="173">
        <v>12000</v>
      </c>
      <c r="H195" s="341"/>
      <c r="I195" s="344">
        <f t="shared" si="19"/>
        <v>12000</v>
      </c>
      <c r="J195" s="249">
        <f t="shared" si="21"/>
        <v>12000</v>
      </c>
      <c r="K195" s="249"/>
      <c r="L195" s="237"/>
      <c r="M195" s="238"/>
      <c r="N195" s="254" t="s">
        <v>6</v>
      </c>
      <c r="P195" s="61"/>
    </row>
    <row r="196" spans="1:16" ht="31.5" customHeight="1">
      <c r="A196" s="432">
        <v>128</v>
      </c>
      <c r="B196" s="240">
        <v>90015</v>
      </c>
      <c r="C196" s="251">
        <v>6050</v>
      </c>
      <c r="D196" s="243" t="s">
        <v>165</v>
      </c>
      <c r="E196" s="241">
        <v>2016</v>
      </c>
      <c r="F196" s="303">
        <f t="shared" si="20"/>
        <v>40000</v>
      </c>
      <c r="G196" s="173">
        <v>40000</v>
      </c>
      <c r="H196" s="303"/>
      <c r="I196" s="304">
        <f t="shared" si="19"/>
        <v>40000</v>
      </c>
      <c r="J196" s="249">
        <f t="shared" si="21"/>
        <v>40000</v>
      </c>
      <c r="K196" s="249"/>
      <c r="L196" s="237"/>
      <c r="M196" s="238"/>
      <c r="N196" s="254" t="s">
        <v>6</v>
      </c>
      <c r="P196" s="61"/>
    </row>
    <row r="197" spans="1:16" ht="31.5" customHeight="1">
      <c r="A197" s="432">
        <v>129</v>
      </c>
      <c r="B197" s="240">
        <v>90015</v>
      </c>
      <c r="C197" s="251">
        <v>6050</v>
      </c>
      <c r="D197" s="243" t="s">
        <v>235</v>
      </c>
      <c r="E197" s="241">
        <v>2016</v>
      </c>
      <c r="F197" s="390">
        <f>J197</f>
        <v>17500</v>
      </c>
      <c r="G197" s="173">
        <v>17500</v>
      </c>
      <c r="H197" s="390"/>
      <c r="I197" s="391">
        <f>G197+H197</f>
        <v>17500</v>
      </c>
      <c r="J197" s="249">
        <f>I197</f>
        <v>17500</v>
      </c>
      <c r="K197" s="249"/>
      <c r="L197" s="237"/>
      <c r="M197" s="238"/>
      <c r="N197" s="254" t="s">
        <v>6</v>
      </c>
      <c r="P197" s="61"/>
    </row>
    <row r="198" spans="1:16" ht="30" customHeight="1">
      <c r="A198" s="432">
        <v>130</v>
      </c>
      <c r="B198" s="240">
        <v>90015</v>
      </c>
      <c r="C198" s="251">
        <v>6050</v>
      </c>
      <c r="D198" s="243" t="s">
        <v>200</v>
      </c>
      <c r="E198" s="241">
        <v>2016</v>
      </c>
      <c r="F198" s="341">
        <f t="shared" si="20"/>
        <v>39000</v>
      </c>
      <c r="G198" s="173">
        <v>39000</v>
      </c>
      <c r="H198" s="341"/>
      <c r="I198" s="344">
        <f t="shared" si="19"/>
        <v>39000</v>
      </c>
      <c r="J198" s="249">
        <f t="shared" si="21"/>
        <v>39000</v>
      </c>
      <c r="K198" s="249"/>
      <c r="L198" s="237"/>
      <c r="M198" s="238"/>
      <c r="N198" s="254" t="s">
        <v>17</v>
      </c>
      <c r="P198" s="61"/>
    </row>
    <row r="199" spans="1:16" ht="37.5" customHeight="1">
      <c r="A199" s="432">
        <v>131</v>
      </c>
      <c r="B199" s="240">
        <v>90015</v>
      </c>
      <c r="C199" s="251">
        <v>6050</v>
      </c>
      <c r="D199" s="243" t="s">
        <v>92</v>
      </c>
      <c r="E199" s="241">
        <v>2016</v>
      </c>
      <c r="F199" s="366">
        <f t="shared" si="20"/>
        <v>18000</v>
      </c>
      <c r="G199" s="173">
        <v>18000</v>
      </c>
      <c r="H199" s="366"/>
      <c r="I199" s="367">
        <f>G199+H199</f>
        <v>18000</v>
      </c>
      <c r="J199" s="249">
        <f t="shared" si="21"/>
        <v>18000</v>
      </c>
      <c r="K199" s="249"/>
      <c r="L199" s="237"/>
      <c r="M199" s="238">
        <v>13000</v>
      </c>
      <c r="N199" s="254" t="s">
        <v>6</v>
      </c>
      <c r="P199" s="61"/>
    </row>
    <row r="200" spans="1:16" ht="45.75" customHeight="1">
      <c r="A200" s="432">
        <v>132</v>
      </c>
      <c r="B200" s="240">
        <v>90015</v>
      </c>
      <c r="C200" s="251">
        <v>6050</v>
      </c>
      <c r="D200" s="243" t="s">
        <v>205</v>
      </c>
      <c r="E200" s="241">
        <v>2016</v>
      </c>
      <c r="F200" s="345">
        <f>J200</f>
        <v>104000</v>
      </c>
      <c r="G200" s="173">
        <v>104000</v>
      </c>
      <c r="H200" s="345"/>
      <c r="I200" s="346">
        <f>G200+H200</f>
        <v>104000</v>
      </c>
      <c r="J200" s="249">
        <f t="shared" si="21"/>
        <v>104000</v>
      </c>
      <c r="K200" s="249"/>
      <c r="L200" s="237"/>
      <c r="M200" s="238"/>
      <c r="N200" s="254" t="s">
        <v>17</v>
      </c>
      <c r="P200" s="61"/>
    </row>
    <row r="201" spans="1:16" ht="37.5" customHeight="1">
      <c r="A201" s="432">
        <v>133</v>
      </c>
      <c r="B201" s="240">
        <v>90015</v>
      </c>
      <c r="C201" s="251">
        <v>6050</v>
      </c>
      <c r="D201" s="243" t="s">
        <v>211</v>
      </c>
      <c r="E201" s="241">
        <v>2016</v>
      </c>
      <c r="F201" s="303">
        <f>J201</f>
        <v>74292</v>
      </c>
      <c r="G201" s="173">
        <v>74292</v>
      </c>
      <c r="H201" s="303"/>
      <c r="I201" s="304">
        <f>G201+H201</f>
        <v>74292</v>
      </c>
      <c r="J201" s="249">
        <f t="shared" si="21"/>
        <v>74292</v>
      </c>
      <c r="K201" s="249"/>
      <c r="L201" s="237"/>
      <c r="M201" s="238"/>
      <c r="N201" s="254" t="s">
        <v>6</v>
      </c>
      <c r="P201" s="61"/>
    </row>
    <row r="202" spans="1:16" ht="41.25" customHeight="1">
      <c r="A202" s="432">
        <v>134</v>
      </c>
      <c r="B202" s="240">
        <v>90015</v>
      </c>
      <c r="C202" s="251">
        <v>6050</v>
      </c>
      <c r="D202" s="243" t="s">
        <v>183</v>
      </c>
      <c r="E202" s="241">
        <v>2016</v>
      </c>
      <c r="F202" s="314">
        <f t="shared" si="20"/>
        <v>12915</v>
      </c>
      <c r="G202" s="173">
        <v>12915</v>
      </c>
      <c r="H202" s="314"/>
      <c r="I202" s="315">
        <f>G202+H202</f>
        <v>12915</v>
      </c>
      <c r="J202" s="249">
        <f t="shared" si="21"/>
        <v>12915</v>
      </c>
      <c r="K202" s="249"/>
      <c r="L202" s="237"/>
      <c r="M202" s="238"/>
      <c r="N202" s="254" t="s">
        <v>6</v>
      </c>
      <c r="P202" s="61"/>
    </row>
    <row r="203" spans="1:16" ht="37.5" customHeight="1">
      <c r="A203" s="432">
        <v>135</v>
      </c>
      <c r="B203" s="153">
        <v>90015</v>
      </c>
      <c r="C203" s="225">
        <v>6050</v>
      </c>
      <c r="D203" s="33" t="s">
        <v>227</v>
      </c>
      <c r="E203" s="18">
        <v>2016</v>
      </c>
      <c r="F203" s="19">
        <v>101352</v>
      </c>
      <c r="G203" s="173">
        <v>101352</v>
      </c>
      <c r="H203" s="19"/>
      <c r="I203" s="260">
        <f>G203+H203</f>
        <v>101352</v>
      </c>
      <c r="J203" s="249">
        <f>I203</f>
        <v>101352</v>
      </c>
      <c r="K203" s="66"/>
      <c r="L203" s="14"/>
      <c r="M203" s="15">
        <v>30000</v>
      </c>
      <c r="N203" s="120" t="s">
        <v>6</v>
      </c>
      <c r="P203" s="61"/>
    </row>
    <row r="204" spans="1:16" ht="20.25" customHeight="1">
      <c r="A204" s="38"/>
      <c r="B204" s="53"/>
      <c r="C204" s="40"/>
      <c r="D204" s="54" t="s">
        <v>228</v>
      </c>
      <c r="E204" s="55"/>
      <c r="F204" s="247">
        <f>F205+F206</f>
        <v>22000</v>
      </c>
      <c r="G204" s="247">
        <f aca="true" t="shared" si="22" ref="G204:M204">G205+G206</f>
        <v>0</v>
      </c>
      <c r="H204" s="247">
        <f t="shared" si="22"/>
        <v>0</v>
      </c>
      <c r="I204" s="247">
        <f t="shared" si="22"/>
        <v>0</v>
      </c>
      <c r="J204" s="247">
        <f t="shared" si="22"/>
        <v>0</v>
      </c>
      <c r="K204" s="247">
        <f t="shared" si="22"/>
        <v>0</v>
      </c>
      <c r="L204" s="247">
        <f t="shared" si="22"/>
        <v>0</v>
      </c>
      <c r="M204" s="247">
        <f t="shared" si="22"/>
        <v>0</v>
      </c>
      <c r="N204" s="130"/>
      <c r="P204" s="61"/>
    </row>
    <row r="205" spans="1:16" ht="48.75" customHeight="1">
      <c r="A205" s="162">
        <v>136</v>
      </c>
      <c r="B205" s="240">
        <v>90015</v>
      </c>
      <c r="C205" s="251">
        <v>6050</v>
      </c>
      <c r="D205" s="243" t="s">
        <v>240</v>
      </c>
      <c r="E205" s="241" t="s">
        <v>138</v>
      </c>
      <c r="F205" s="383">
        <v>10000</v>
      </c>
      <c r="G205" s="173"/>
      <c r="H205" s="156"/>
      <c r="I205" s="384"/>
      <c r="J205" s="249"/>
      <c r="K205" s="249"/>
      <c r="L205" s="237"/>
      <c r="M205" s="238"/>
      <c r="N205" s="254" t="s">
        <v>6</v>
      </c>
      <c r="P205" s="61"/>
    </row>
    <row r="206" spans="1:16" ht="34.5" customHeight="1">
      <c r="A206" s="162">
        <v>137</v>
      </c>
      <c r="B206" s="240">
        <v>90015</v>
      </c>
      <c r="C206" s="251">
        <v>6050</v>
      </c>
      <c r="D206" s="243" t="s">
        <v>241</v>
      </c>
      <c r="E206" s="241" t="s">
        <v>138</v>
      </c>
      <c r="F206" s="383">
        <v>12000</v>
      </c>
      <c r="G206" s="173"/>
      <c r="H206" s="156"/>
      <c r="I206" s="384"/>
      <c r="J206" s="249"/>
      <c r="K206" s="249"/>
      <c r="L206" s="237"/>
      <c r="M206" s="238"/>
      <c r="N206" s="254" t="s">
        <v>6</v>
      </c>
      <c r="P206" s="61"/>
    </row>
    <row r="207" spans="1:16" ht="18.75" customHeight="1">
      <c r="A207" s="23"/>
      <c r="B207" s="25" t="s">
        <v>1</v>
      </c>
      <c r="C207" s="228"/>
      <c r="D207" s="49" t="s">
        <v>79</v>
      </c>
      <c r="E207" s="25"/>
      <c r="F207" s="244">
        <f>F208</f>
        <v>20000</v>
      </c>
      <c r="G207" s="155">
        <f>G208</f>
        <v>20000</v>
      </c>
      <c r="H207" s="155">
        <f>H208</f>
        <v>0</v>
      </c>
      <c r="I207" s="244">
        <f>I208</f>
        <v>20000</v>
      </c>
      <c r="J207" s="244">
        <f>J208</f>
        <v>20000</v>
      </c>
      <c r="K207" s="244"/>
      <c r="L207" s="244"/>
      <c r="M207" s="244">
        <f>M208</f>
        <v>20000</v>
      </c>
      <c r="N207" s="121"/>
      <c r="P207" s="61"/>
    </row>
    <row r="208" spans="1:16" ht="18.75" customHeight="1">
      <c r="A208" s="154"/>
      <c r="B208" s="81"/>
      <c r="C208" s="84"/>
      <c r="D208" s="85" t="s">
        <v>80</v>
      </c>
      <c r="E208" s="86"/>
      <c r="F208" s="87">
        <f>SUM(F209:F209)</f>
        <v>20000</v>
      </c>
      <c r="G208" s="157">
        <f>SUM(G209:G209)</f>
        <v>20000</v>
      </c>
      <c r="H208" s="220">
        <f>SUM(H209:H209)</f>
        <v>0</v>
      </c>
      <c r="I208" s="252">
        <f>SUM(I209:I209)</f>
        <v>20000</v>
      </c>
      <c r="J208" s="252">
        <f>SUM(J209:J209)</f>
        <v>20000</v>
      </c>
      <c r="K208" s="82"/>
      <c r="L208" s="82"/>
      <c r="M208" s="82">
        <f>M209</f>
        <v>20000</v>
      </c>
      <c r="N208" s="126"/>
      <c r="P208" s="61"/>
    </row>
    <row r="209" spans="1:16" ht="27.75" customHeight="1">
      <c r="A209" s="251">
        <v>138</v>
      </c>
      <c r="B209" s="245">
        <v>92109</v>
      </c>
      <c r="C209" s="251">
        <v>6060</v>
      </c>
      <c r="D209" s="243" t="s">
        <v>93</v>
      </c>
      <c r="E209" s="241">
        <v>2016</v>
      </c>
      <c r="F209" s="283">
        <f>J209</f>
        <v>20000</v>
      </c>
      <c r="G209" s="173">
        <v>20000</v>
      </c>
      <c r="H209" s="283"/>
      <c r="I209" s="284">
        <f>G209+H209</f>
        <v>20000</v>
      </c>
      <c r="J209" s="249">
        <f>I209</f>
        <v>20000</v>
      </c>
      <c r="K209" s="249"/>
      <c r="L209" s="237"/>
      <c r="M209" s="238">
        <f>J209</f>
        <v>20000</v>
      </c>
      <c r="N209" s="254" t="s">
        <v>82</v>
      </c>
      <c r="P209" s="114"/>
    </row>
    <row r="210" spans="1:16" ht="19.5" customHeight="1">
      <c r="A210" s="23"/>
      <c r="B210" s="25" t="s">
        <v>1</v>
      </c>
      <c r="C210" s="228"/>
      <c r="D210" s="49" t="s">
        <v>39</v>
      </c>
      <c r="E210" s="25"/>
      <c r="F210" s="244">
        <f>F211+F212</f>
        <v>900500</v>
      </c>
      <c r="G210" s="244">
        <f aca="true" t="shared" si="23" ref="G210:M210">G211+G212</f>
        <v>700500</v>
      </c>
      <c r="H210" s="244">
        <f t="shared" si="23"/>
        <v>0</v>
      </c>
      <c r="I210" s="244">
        <f t="shared" si="23"/>
        <v>700500</v>
      </c>
      <c r="J210" s="244">
        <f t="shared" si="23"/>
        <v>700500</v>
      </c>
      <c r="K210" s="244">
        <f t="shared" si="23"/>
        <v>0</v>
      </c>
      <c r="L210" s="244">
        <f t="shared" si="23"/>
        <v>0</v>
      </c>
      <c r="M210" s="244">
        <f t="shared" si="23"/>
        <v>232500</v>
      </c>
      <c r="N210" s="121"/>
      <c r="O210" s="117"/>
      <c r="P210" s="61"/>
    </row>
    <row r="211" spans="1:16" ht="21" customHeight="1">
      <c r="A211" s="83"/>
      <c r="B211" s="81"/>
      <c r="C211" s="84"/>
      <c r="D211" s="85" t="s">
        <v>55</v>
      </c>
      <c r="E211" s="86"/>
      <c r="F211" s="87">
        <f>F213+F219</f>
        <v>690500</v>
      </c>
      <c r="G211" s="87">
        <f>G213+G219</f>
        <v>690500</v>
      </c>
      <c r="H211" s="87">
        <f>H213+H219</f>
        <v>0</v>
      </c>
      <c r="I211" s="289">
        <f>I213+I219</f>
        <v>690500</v>
      </c>
      <c r="J211" s="252">
        <f>J213+J219</f>
        <v>690500</v>
      </c>
      <c r="K211" s="82"/>
      <c r="L211" s="82"/>
      <c r="M211" s="82">
        <f>M213+M219</f>
        <v>232500</v>
      </c>
      <c r="N211" s="126"/>
      <c r="O211" s="117"/>
      <c r="P211" s="61"/>
    </row>
    <row r="212" spans="1:16" ht="21.75" customHeight="1">
      <c r="A212" s="182"/>
      <c r="B212" s="183"/>
      <c r="C212" s="184"/>
      <c r="D212" s="85" t="s">
        <v>262</v>
      </c>
      <c r="E212" s="462"/>
      <c r="F212" s="463">
        <f>F217</f>
        <v>210000</v>
      </c>
      <c r="G212" s="463">
        <f>G217</f>
        <v>10000</v>
      </c>
      <c r="H212" s="463">
        <f>H217</f>
        <v>0</v>
      </c>
      <c r="I212" s="463">
        <f>I217</f>
        <v>10000</v>
      </c>
      <c r="J212" s="463">
        <f>J217</f>
        <v>10000</v>
      </c>
      <c r="K212" s="464"/>
      <c r="L212" s="464"/>
      <c r="M212" s="464"/>
      <c r="N212" s="465"/>
      <c r="O212" s="117"/>
      <c r="P212" s="61"/>
    </row>
    <row r="213" spans="1:15" ht="15.75" customHeight="1">
      <c r="A213" s="182"/>
      <c r="B213" s="183"/>
      <c r="C213" s="184"/>
      <c r="D213" s="185" t="s">
        <v>94</v>
      </c>
      <c r="E213" s="188"/>
      <c r="F213" s="186">
        <f aca="true" t="shared" si="24" ref="F213:M213">SUM(F214:F216)</f>
        <v>308000</v>
      </c>
      <c r="G213" s="186">
        <f t="shared" si="24"/>
        <v>308000</v>
      </c>
      <c r="H213" s="186">
        <f t="shared" si="24"/>
        <v>0</v>
      </c>
      <c r="I213" s="418">
        <f t="shared" si="24"/>
        <v>308000</v>
      </c>
      <c r="J213" s="186">
        <f t="shared" si="24"/>
        <v>308000</v>
      </c>
      <c r="K213" s="186">
        <f t="shared" si="24"/>
        <v>0</v>
      </c>
      <c r="L213" s="186">
        <f t="shared" si="24"/>
        <v>0</v>
      </c>
      <c r="M213" s="186">
        <f t="shared" si="24"/>
        <v>4000</v>
      </c>
      <c r="N213" s="187"/>
      <c r="O213" s="117"/>
    </row>
    <row r="214" spans="1:15" ht="22.5" customHeight="1">
      <c r="A214" s="251">
        <v>139</v>
      </c>
      <c r="B214" s="245">
        <v>92605</v>
      </c>
      <c r="C214" s="251">
        <v>6050</v>
      </c>
      <c r="D214" s="243" t="s">
        <v>163</v>
      </c>
      <c r="E214" s="241">
        <v>2016</v>
      </c>
      <c r="F214" s="318">
        <f>J214</f>
        <v>154000</v>
      </c>
      <c r="G214" s="173">
        <v>154000</v>
      </c>
      <c r="H214" s="318"/>
      <c r="I214" s="412">
        <f>G214+H214</f>
        <v>154000</v>
      </c>
      <c r="J214" s="249">
        <f>I214</f>
        <v>154000</v>
      </c>
      <c r="K214" s="249"/>
      <c r="L214" s="237"/>
      <c r="M214" s="238"/>
      <c r="N214" s="254" t="s">
        <v>83</v>
      </c>
      <c r="O214" s="117"/>
    </row>
    <row r="215" spans="1:16" ht="47.25" customHeight="1">
      <c r="A215" s="430">
        <v>140</v>
      </c>
      <c r="B215" s="245">
        <v>92605</v>
      </c>
      <c r="C215" s="251">
        <v>6050</v>
      </c>
      <c r="D215" s="243" t="s">
        <v>96</v>
      </c>
      <c r="E215" s="241">
        <v>2016</v>
      </c>
      <c r="F215" s="364">
        <v>4000</v>
      </c>
      <c r="G215" s="173">
        <v>4000</v>
      </c>
      <c r="H215" s="364"/>
      <c r="I215" s="404">
        <f>G215+H215</f>
        <v>4000</v>
      </c>
      <c r="J215" s="249">
        <f>G215</f>
        <v>4000</v>
      </c>
      <c r="K215" s="249"/>
      <c r="L215" s="237"/>
      <c r="M215" s="238">
        <f>J215</f>
        <v>4000</v>
      </c>
      <c r="N215" s="254" t="s">
        <v>83</v>
      </c>
      <c r="O215" s="117"/>
      <c r="P215" s="61"/>
    </row>
    <row r="216" spans="1:16" ht="18" customHeight="1">
      <c r="A216" s="430">
        <v>141</v>
      </c>
      <c r="B216" s="245">
        <v>92605</v>
      </c>
      <c r="C216" s="251">
        <v>6050</v>
      </c>
      <c r="D216" s="243" t="s">
        <v>167</v>
      </c>
      <c r="E216" s="241">
        <v>2016</v>
      </c>
      <c r="F216" s="364">
        <f>J216</f>
        <v>150000</v>
      </c>
      <c r="G216" s="173">
        <v>150000</v>
      </c>
      <c r="H216" s="364"/>
      <c r="I216" s="412">
        <f>G216+H216</f>
        <v>150000</v>
      </c>
      <c r="J216" s="249">
        <f>I216</f>
        <v>150000</v>
      </c>
      <c r="K216" s="249"/>
      <c r="L216" s="237"/>
      <c r="M216" s="238"/>
      <c r="N216" s="254" t="s">
        <v>83</v>
      </c>
      <c r="O216" s="117"/>
      <c r="P216" s="61"/>
    </row>
    <row r="217" spans="1:16" ht="18" customHeight="1">
      <c r="A217" s="182"/>
      <c r="B217" s="183"/>
      <c r="C217" s="184"/>
      <c r="D217" s="185" t="s">
        <v>261</v>
      </c>
      <c r="E217" s="188"/>
      <c r="F217" s="186">
        <f>F218</f>
        <v>210000</v>
      </c>
      <c r="G217" s="186">
        <f>G218</f>
        <v>10000</v>
      </c>
      <c r="H217" s="186">
        <f>SUM(H218:H221)</f>
        <v>0</v>
      </c>
      <c r="I217" s="418">
        <f>I218</f>
        <v>10000</v>
      </c>
      <c r="J217" s="186">
        <f>J218</f>
        <v>10000</v>
      </c>
      <c r="K217" s="186">
        <f>SUM(K218:K221)</f>
        <v>0</v>
      </c>
      <c r="L217" s="186">
        <f>SUM(L218:L221)</f>
        <v>0</v>
      </c>
      <c r="M217" s="186"/>
      <c r="N217" s="187"/>
      <c r="O217" s="117"/>
      <c r="P217" s="61"/>
    </row>
    <row r="218" spans="1:16" ht="24" customHeight="1">
      <c r="A218" s="430">
        <v>142</v>
      </c>
      <c r="B218" s="245">
        <v>92605</v>
      </c>
      <c r="C218" s="430">
        <v>6050</v>
      </c>
      <c r="D218" s="243" t="s">
        <v>159</v>
      </c>
      <c r="E218" s="428" t="s">
        <v>138</v>
      </c>
      <c r="F218" s="445">
        <v>210000</v>
      </c>
      <c r="G218" s="173">
        <v>10000</v>
      </c>
      <c r="H218" s="445"/>
      <c r="I218" s="446">
        <f>G218+H218</f>
        <v>10000</v>
      </c>
      <c r="J218" s="249">
        <f>I218</f>
        <v>10000</v>
      </c>
      <c r="K218" s="249"/>
      <c r="L218" s="427"/>
      <c r="M218" s="238"/>
      <c r="N218" s="479" t="s">
        <v>19</v>
      </c>
      <c r="O218" s="117"/>
      <c r="P218" s="61"/>
    </row>
    <row r="219" spans="1:16" ht="20.25" customHeight="1">
      <c r="A219" s="251"/>
      <c r="B219" s="245"/>
      <c r="C219" s="251"/>
      <c r="D219" s="334" t="s">
        <v>95</v>
      </c>
      <c r="E219" s="335"/>
      <c r="F219" s="218">
        <f aca="true" t="shared" si="25" ref="F219:M219">SUM(F220:F234)</f>
        <v>382500</v>
      </c>
      <c r="G219" s="219">
        <f t="shared" si="25"/>
        <v>382500</v>
      </c>
      <c r="H219" s="219">
        <f t="shared" si="25"/>
        <v>0</v>
      </c>
      <c r="I219" s="419">
        <f t="shared" si="25"/>
        <v>382500</v>
      </c>
      <c r="J219" s="218">
        <f t="shared" si="25"/>
        <v>382500</v>
      </c>
      <c r="K219" s="218">
        <f t="shared" si="25"/>
        <v>0</v>
      </c>
      <c r="L219" s="218">
        <f t="shared" si="25"/>
        <v>0</v>
      </c>
      <c r="M219" s="218">
        <f t="shared" si="25"/>
        <v>228500</v>
      </c>
      <c r="N219" s="336"/>
      <c r="O219" s="117"/>
      <c r="P219" s="61"/>
    </row>
    <row r="220" spans="1:16" ht="30.75" customHeight="1">
      <c r="A220" s="251">
        <v>143</v>
      </c>
      <c r="B220" s="245">
        <v>92605</v>
      </c>
      <c r="C220" s="251">
        <v>6060</v>
      </c>
      <c r="D220" s="243" t="s">
        <v>97</v>
      </c>
      <c r="E220" s="241">
        <v>2016</v>
      </c>
      <c r="F220" s="325">
        <v>12000</v>
      </c>
      <c r="G220" s="173">
        <v>12000</v>
      </c>
      <c r="H220" s="325"/>
      <c r="I220" s="412">
        <f>G220+H220</f>
        <v>12000</v>
      </c>
      <c r="J220" s="249">
        <f>G220</f>
        <v>12000</v>
      </c>
      <c r="K220" s="249"/>
      <c r="L220" s="237"/>
      <c r="M220" s="238">
        <f>J220</f>
        <v>12000</v>
      </c>
      <c r="N220" s="254" t="s">
        <v>83</v>
      </c>
      <c r="O220" s="117"/>
      <c r="P220" s="61"/>
    </row>
    <row r="221" spans="1:16" ht="39" customHeight="1">
      <c r="A221" s="251">
        <v>144</v>
      </c>
      <c r="B221" s="245">
        <v>92605</v>
      </c>
      <c r="C221" s="251">
        <v>6060</v>
      </c>
      <c r="D221" s="243" t="s">
        <v>117</v>
      </c>
      <c r="E221" s="241">
        <v>2016</v>
      </c>
      <c r="F221" s="390">
        <v>25000</v>
      </c>
      <c r="G221" s="173">
        <v>25000</v>
      </c>
      <c r="H221" s="390"/>
      <c r="I221" s="412">
        <f aca="true" t="shared" si="26" ref="I221:I230">G221+H221</f>
        <v>25000</v>
      </c>
      <c r="J221" s="249">
        <f>G221</f>
        <v>25000</v>
      </c>
      <c r="K221" s="249"/>
      <c r="L221" s="237"/>
      <c r="M221" s="238">
        <f aca="true" t="shared" si="27" ref="M221:M230">J221</f>
        <v>25000</v>
      </c>
      <c r="N221" s="254" t="s">
        <v>83</v>
      </c>
      <c r="O221" s="117"/>
      <c r="P221" s="61"/>
    </row>
    <row r="222" spans="1:16" ht="25.5" customHeight="1">
      <c r="A222" s="430">
        <v>145</v>
      </c>
      <c r="B222" s="245">
        <v>92605</v>
      </c>
      <c r="C222" s="251">
        <v>6060</v>
      </c>
      <c r="D222" s="243" t="s">
        <v>98</v>
      </c>
      <c r="E222" s="241">
        <v>2016</v>
      </c>
      <c r="F222" s="364">
        <v>5000</v>
      </c>
      <c r="G222" s="173">
        <v>5000</v>
      </c>
      <c r="H222" s="364"/>
      <c r="I222" s="365">
        <f t="shared" si="26"/>
        <v>5000</v>
      </c>
      <c r="J222" s="249">
        <f aca="true" t="shared" si="28" ref="J222:J230">G222</f>
        <v>5000</v>
      </c>
      <c r="K222" s="249"/>
      <c r="L222" s="237"/>
      <c r="M222" s="238">
        <f t="shared" si="27"/>
        <v>5000</v>
      </c>
      <c r="N222" s="254" t="s">
        <v>83</v>
      </c>
      <c r="O222" s="117"/>
      <c r="P222" s="61"/>
    </row>
    <row r="223" spans="1:16" ht="25.5" customHeight="1">
      <c r="A223" s="430">
        <v>146</v>
      </c>
      <c r="B223" s="245">
        <v>92605</v>
      </c>
      <c r="C223" s="251">
        <v>6060</v>
      </c>
      <c r="D223" s="243" t="s">
        <v>118</v>
      </c>
      <c r="E223" s="241">
        <v>2016</v>
      </c>
      <c r="F223" s="306">
        <v>20000</v>
      </c>
      <c r="G223" s="173">
        <v>20000</v>
      </c>
      <c r="H223" s="306"/>
      <c r="I223" s="307">
        <f t="shared" si="26"/>
        <v>20000</v>
      </c>
      <c r="J223" s="249">
        <f t="shared" si="28"/>
        <v>20000</v>
      </c>
      <c r="K223" s="249"/>
      <c r="L223" s="237"/>
      <c r="M223" s="238">
        <f t="shared" si="27"/>
        <v>20000</v>
      </c>
      <c r="N223" s="254" t="s">
        <v>83</v>
      </c>
      <c r="O223" s="117"/>
      <c r="P223" s="61"/>
    </row>
    <row r="224" spans="1:16" ht="25.5" customHeight="1">
      <c r="A224" s="430">
        <v>147</v>
      </c>
      <c r="B224" s="245">
        <v>92605</v>
      </c>
      <c r="C224" s="251">
        <v>6060</v>
      </c>
      <c r="D224" s="243" t="s">
        <v>119</v>
      </c>
      <c r="E224" s="241">
        <v>2016</v>
      </c>
      <c r="F224" s="306">
        <v>25000</v>
      </c>
      <c r="G224" s="173">
        <v>25000</v>
      </c>
      <c r="H224" s="306"/>
      <c r="I224" s="307">
        <f t="shared" si="26"/>
        <v>25000</v>
      </c>
      <c r="J224" s="249">
        <f t="shared" si="28"/>
        <v>25000</v>
      </c>
      <c r="K224" s="249"/>
      <c r="L224" s="237"/>
      <c r="M224" s="238">
        <f t="shared" si="27"/>
        <v>25000</v>
      </c>
      <c r="N224" s="254" t="s">
        <v>83</v>
      </c>
      <c r="O224" s="117"/>
      <c r="P224" s="61"/>
    </row>
    <row r="225" spans="1:15" ht="29.25" customHeight="1">
      <c r="A225" s="430">
        <v>148</v>
      </c>
      <c r="B225" s="50">
        <v>92605</v>
      </c>
      <c r="C225" s="225">
        <v>6060</v>
      </c>
      <c r="D225" s="33" t="s">
        <v>120</v>
      </c>
      <c r="E225" s="18">
        <v>2016</v>
      </c>
      <c r="F225" s="19">
        <v>15000</v>
      </c>
      <c r="G225" s="173">
        <v>15000</v>
      </c>
      <c r="H225" s="433"/>
      <c r="I225" s="434">
        <f t="shared" si="26"/>
        <v>15000</v>
      </c>
      <c r="J225" s="249">
        <f t="shared" si="28"/>
        <v>15000</v>
      </c>
      <c r="K225" s="66"/>
      <c r="L225" s="14"/>
      <c r="M225" s="15">
        <f t="shared" si="27"/>
        <v>15000</v>
      </c>
      <c r="N225" s="120" t="s">
        <v>83</v>
      </c>
      <c r="O225" s="117"/>
    </row>
    <row r="226" spans="1:15" ht="39.75" customHeight="1">
      <c r="A226" s="430">
        <v>149</v>
      </c>
      <c r="B226" s="245">
        <v>92605</v>
      </c>
      <c r="C226" s="251">
        <v>6060</v>
      </c>
      <c r="D226" s="243" t="s">
        <v>121</v>
      </c>
      <c r="E226" s="241">
        <v>2016</v>
      </c>
      <c r="F226" s="381">
        <v>7000</v>
      </c>
      <c r="G226" s="173">
        <v>7000</v>
      </c>
      <c r="H226" s="381"/>
      <c r="I226" s="382">
        <f t="shared" si="26"/>
        <v>7000</v>
      </c>
      <c r="J226" s="249">
        <f t="shared" si="28"/>
        <v>7000</v>
      </c>
      <c r="K226" s="249"/>
      <c r="L226" s="237"/>
      <c r="M226" s="238">
        <f t="shared" si="27"/>
        <v>7000</v>
      </c>
      <c r="N226" s="254" t="s">
        <v>83</v>
      </c>
      <c r="O226" s="117"/>
    </row>
    <row r="227" spans="1:15" ht="36.75" customHeight="1">
      <c r="A227" s="430">
        <v>150</v>
      </c>
      <c r="B227" s="245">
        <v>92605</v>
      </c>
      <c r="C227" s="251">
        <v>6060</v>
      </c>
      <c r="D227" s="243" t="s">
        <v>99</v>
      </c>
      <c r="E227" s="241">
        <v>2016</v>
      </c>
      <c r="F227" s="299">
        <v>53000</v>
      </c>
      <c r="G227" s="173">
        <v>53000</v>
      </c>
      <c r="H227" s="299"/>
      <c r="I227" s="300">
        <f t="shared" si="26"/>
        <v>53000</v>
      </c>
      <c r="J227" s="249">
        <f t="shared" si="28"/>
        <v>53000</v>
      </c>
      <c r="K227" s="249"/>
      <c r="L227" s="237"/>
      <c r="M227" s="238">
        <f t="shared" si="27"/>
        <v>53000</v>
      </c>
      <c r="N227" s="254" t="s">
        <v>83</v>
      </c>
      <c r="O227" s="117"/>
    </row>
    <row r="228" spans="1:15" ht="31.5" customHeight="1">
      <c r="A228" s="430">
        <v>151</v>
      </c>
      <c r="B228" s="245">
        <v>92605</v>
      </c>
      <c r="C228" s="251">
        <v>6060</v>
      </c>
      <c r="D228" s="243" t="s">
        <v>122</v>
      </c>
      <c r="E228" s="241">
        <v>2016</v>
      </c>
      <c r="F228" s="285">
        <v>15000</v>
      </c>
      <c r="G228" s="173">
        <v>15000</v>
      </c>
      <c r="H228" s="285"/>
      <c r="I228" s="286">
        <f t="shared" si="26"/>
        <v>15000</v>
      </c>
      <c r="J228" s="249">
        <f t="shared" si="28"/>
        <v>15000</v>
      </c>
      <c r="K228" s="249"/>
      <c r="L228" s="237"/>
      <c r="M228" s="238">
        <f t="shared" si="27"/>
        <v>15000</v>
      </c>
      <c r="N228" s="254" t="s">
        <v>83</v>
      </c>
      <c r="O228" s="117"/>
    </row>
    <row r="229" spans="1:15" ht="30.75" customHeight="1">
      <c r="A229" s="430">
        <v>152</v>
      </c>
      <c r="B229" s="245">
        <v>92605</v>
      </c>
      <c r="C229" s="251">
        <v>6060</v>
      </c>
      <c r="D229" s="243" t="s">
        <v>123</v>
      </c>
      <c r="E229" s="241">
        <v>2016</v>
      </c>
      <c r="F229" s="366">
        <v>5000</v>
      </c>
      <c r="G229" s="173">
        <v>5000</v>
      </c>
      <c r="H229" s="366"/>
      <c r="I229" s="367">
        <f t="shared" si="26"/>
        <v>5000</v>
      </c>
      <c r="J229" s="249">
        <f t="shared" si="28"/>
        <v>5000</v>
      </c>
      <c r="K229" s="249"/>
      <c r="L229" s="237"/>
      <c r="M229" s="238">
        <f t="shared" si="27"/>
        <v>5000</v>
      </c>
      <c r="N229" s="254" t="s">
        <v>83</v>
      </c>
      <c r="O229" s="117"/>
    </row>
    <row r="230" spans="1:15" ht="39.75" customHeight="1">
      <c r="A230" s="430">
        <v>153</v>
      </c>
      <c r="B230" s="245">
        <v>92605</v>
      </c>
      <c r="C230" s="251">
        <v>6060</v>
      </c>
      <c r="D230" s="243" t="s">
        <v>124</v>
      </c>
      <c r="E230" s="241">
        <v>2016</v>
      </c>
      <c r="F230" s="366">
        <v>5000</v>
      </c>
      <c r="G230" s="173">
        <v>5000</v>
      </c>
      <c r="H230" s="366"/>
      <c r="I230" s="367">
        <f t="shared" si="26"/>
        <v>5000</v>
      </c>
      <c r="J230" s="249">
        <f t="shared" si="28"/>
        <v>5000</v>
      </c>
      <c r="K230" s="249"/>
      <c r="L230" s="237"/>
      <c r="M230" s="238">
        <f t="shared" si="27"/>
        <v>5000</v>
      </c>
      <c r="N230" s="254" t="s">
        <v>83</v>
      </c>
      <c r="O230" s="117"/>
    </row>
    <row r="231" spans="1:15" ht="31.5" customHeight="1">
      <c r="A231" s="430">
        <v>154</v>
      </c>
      <c r="B231" s="245">
        <v>92605</v>
      </c>
      <c r="C231" s="251">
        <v>6060</v>
      </c>
      <c r="D231" s="243" t="s">
        <v>233</v>
      </c>
      <c r="E231" s="241">
        <v>2016</v>
      </c>
      <c r="F231" s="383">
        <f>J231</f>
        <v>10500</v>
      </c>
      <c r="G231" s="173">
        <v>10500</v>
      </c>
      <c r="H231" s="383"/>
      <c r="I231" s="384">
        <f>G231+H231</f>
        <v>10500</v>
      </c>
      <c r="J231" s="249">
        <f>I231</f>
        <v>10500</v>
      </c>
      <c r="K231" s="249"/>
      <c r="L231" s="237"/>
      <c r="M231" s="238">
        <f>J231</f>
        <v>10500</v>
      </c>
      <c r="N231" s="254" t="s">
        <v>83</v>
      </c>
      <c r="O231" s="117"/>
    </row>
    <row r="232" spans="1:15" ht="34.5" customHeight="1">
      <c r="A232" s="430">
        <v>155</v>
      </c>
      <c r="B232" s="245">
        <v>92605</v>
      </c>
      <c r="C232" s="430">
        <v>6060</v>
      </c>
      <c r="D232" s="243" t="s">
        <v>100</v>
      </c>
      <c r="E232" s="428">
        <v>2016</v>
      </c>
      <c r="F232" s="454">
        <f>J232</f>
        <v>21000</v>
      </c>
      <c r="G232" s="173">
        <v>21000</v>
      </c>
      <c r="H232" s="454"/>
      <c r="I232" s="455">
        <f>G232+H232</f>
        <v>21000</v>
      </c>
      <c r="J232" s="249">
        <f>I232</f>
        <v>21000</v>
      </c>
      <c r="K232" s="249"/>
      <c r="L232" s="427"/>
      <c r="M232" s="238">
        <f>J232</f>
        <v>21000</v>
      </c>
      <c r="N232" s="254" t="s">
        <v>83</v>
      </c>
      <c r="O232" s="117"/>
    </row>
    <row r="233" spans="1:15" ht="34.5" customHeight="1">
      <c r="A233" s="430">
        <v>156</v>
      </c>
      <c r="B233" s="469">
        <v>92605</v>
      </c>
      <c r="C233" s="470">
        <v>6060</v>
      </c>
      <c r="D233" s="471" t="s">
        <v>237</v>
      </c>
      <c r="E233" s="472">
        <v>2016</v>
      </c>
      <c r="F233" s="473">
        <v>10000</v>
      </c>
      <c r="G233" s="474">
        <v>10000</v>
      </c>
      <c r="H233" s="132"/>
      <c r="I233" s="475">
        <f>G233+H233</f>
        <v>10000</v>
      </c>
      <c r="J233" s="466">
        <f>I233</f>
        <v>10000</v>
      </c>
      <c r="K233" s="476"/>
      <c r="L233" s="477"/>
      <c r="M233" s="332">
        <f>J233</f>
        <v>10000</v>
      </c>
      <c r="N233" s="478" t="s">
        <v>83</v>
      </c>
      <c r="O233" s="117"/>
    </row>
    <row r="234" spans="1:15" ht="33.75" customHeight="1">
      <c r="A234" s="430">
        <v>157</v>
      </c>
      <c r="B234" s="449">
        <v>92605</v>
      </c>
      <c r="C234" s="450">
        <v>6060</v>
      </c>
      <c r="D234" s="409" t="s">
        <v>160</v>
      </c>
      <c r="E234" s="451">
        <v>2016</v>
      </c>
      <c r="F234" s="452">
        <f>J234</f>
        <v>154000</v>
      </c>
      <c r="G234" s="172">
        <v>154000</v>
      </c>
      <c r="H234" s="452"/>
      <c r="I234" s="404">
        <f>G234+H234</f>
        <v>154000</v>
      </c>
      <c r="J234" s="453">
        <f>I234</f>
        <v>154000</v>
      </c>
      <c r="K234" s="453"/>
      <c r="L234" s="28"/>
      <c r="M234" s="447"/>
      <c r="N234" s="448" t="s">
        <v>83</v>
      </c>
      <c r="O234" s="117"/>
    </row>
    <row r="235" spans="1:15" ht="24.75" customHeight="1">
      <c r="A235" s="398"/>
      <c r="B235" s="399" t="s">
        <v>11</v>
      </c>
      <c r="C235" s="72"/>
      <c r="D235" s="73"/>
      <c r="E235" s="74"/>
      <c r="F235" s="71">
        <f>SUM(F236:F242)</f>
        <v>1209449</v>
      </c>
      <c r="G235" s="71">
        <f>SUM(G236:G242)</f>
        <v>510145</v>
      </c>
      <c r="H235" s="71">
        <f>SUM(H236:H242)</f>
        <v>0</v>
      </c>
      <c r="I235" s="71">
        <f>SUM(I236:I242)</f>
        <v>510145</v>
      </c>
      <c r="J235" s="71">
        <f>SUM(J236:J242)</f>
        <v>510145</v>
      </c>
      <c r="K235" s="75"/>
      <c r="L235" s="75"/>
      <c r="M235" s="75"/>
      <c r="N235" s="131"/>
      <c r="O235" s="117"/>
    </row>
    <row r="236" spans="1:15" ht="75.75" customHeight="1">
      <c r="A236" s="251">
        <v>158</v>
      </c>
      <c r="B236" s="240">
        <v>60013</v>
      </c>
      <c r="C236" s="251">
        <v>6300</v>
      </c>
      <c r="D236" s="309" t="s">
        <v>221</v>
      </c>
      <c r="E236" s="241" t="s">
        <v>222</v>
      </c>
      <c r="F236" s="368">
        <v>699304</v>
      </c>
      <c r="G236" s="173"/>
      <c r="H236" s="368"/>
      <c r="I236" s="242"/>
      <c r="J236" s="169"/>
      <c r="K236" s="238"/>
      <c r="L236" s="22"/>
      <c r="M236" s="238"/>
      <c r="N236" s="254" t="s">
        <v>6</v>
      </c>
      <c r="O236" s="117"/>
    </row>
    <row r="237" spans="1:15" ht="75.75" customHeight="1">
      <c r="A237" s="251">
        <v>159</v>
      </c>
      <c r="B237" s="240">
        <v>60013</v>
      </c>
      <c r="C237" s="251">
        <v>6300</v>
      </c>
      <c r="D237" s="309" t="s">
        <v>116</v>
      </c>
      <c r="E237" s="241">
        <v>2016</v>
      </c>
      <c r="F237" s="368">
        <v>60000</v>
      </c>
      <c r="G237" s="173">
        <f>F237</f>
        <v>60000</v>
      </c>
      <c r="H237" s="368"/>
      <c r="I237" s="242">
        <f aca="true" t="shared" si="29" ref="I237:I242">G237+H237</f>
        <v>60000</v>
      </c>
      <c r="J237" s="169">
        <f>G237</f>
        <v>60000</v>
      </c>
      <c r="K237" s="238"/>
      <c r="L237" s="22"/>
      <c r="M237" s="238"/>
      <c r="N237" s="254" t="s">
        <v>6</v>
      </c>
      <c r="O237" s="117"/>
    </row>
    <row r="238" spans="1:15" ht="66.75" customHeight="1">
      <c r="A238" s="430">
        <v>160</v>
      </c>
      <c r="B238" s="17">
        <v>60014</v>
      </c>
      <c r="C238" s="225">
        <v>6300</v>
      </c>
      <c r="D238" s="309" t="s">
        <v>127</v>
      </c>
      <c r="E238" s="18">
        <v>2016</v>
      </c>
      <c r="F238" s="19">
        <v>166000</v>
      </c>
      <c r="G238" s="173">
        <f>F238</f>
        <v>166000</v>
      </c>
      <c r="H238" s="19"/>
      <c r="I238" s="224">
        <f t="shared" si="29"/>
        <v>166000</v>
      </c>
      <c r="J238" s="169">
        <f>G238</f>
        <v>166000</v>
      </c>
      <c r="K238" s="15"/>
      <c r="L238" s="22"/>
      <c r="M238" s="15"/>
      <c r="N238" s="120" t="s">
        <v>6</v>
      </c>
      <c r="O238" s="117"/>
    </row>
    <row r="239" spans="1:15" ht="55.5" customHeight="1">
      <c r="A239" s="430">
        <v>161</v>
      </c>
      <c r="B239" s="240">
        <v>60014</v>
      </c>
      <c r="C239" s="240">
        <v>6300</v>
      </c>
      <c r="D239" s="308" t="s">
        <v>114</v>
      </c>
      <c r="E239" s="241">
        <v>2016</v>
      </c>
      <c r="F239" s="359">
        <v>36000</v>
      </c>
      <c r="G239" s="173">
        <v>36000</v>
      </c>
      <c r="H239" s="359"/>
      <c r="I239" s="242">
        <f t="shared" si="29"/>
        <v>36000</v>
      </c>
      <c r="J239" s="169">
        <f>F239</f>
        <v>36000</v>
      </c>
      <c r="K239" s="238"/>
      <c r="L239" s="22"/>
      <c r="M239" s="238"/>
      <c r="N239" s="254" t="s">
        <v>6</v>
      </c>
      <c r="O239" s="117"/>
    </row>
    <row r="240" spans="1:15" ht="68.25" customHeight="1">
      <c r="A240" s="430">
        <v>162</v>
      </c>
      <c r="B240" s="240">
        <v>60014</v>
      </c>
      <c r="C240" s="251">
        <v>6300</v>
      </c>
      <c r="D240" s="308" t="s">
        <v>115</v>
      </c>
      <c r="E240" s="241">
        <v>2016</v>
      </c>
      <c r="F240" s="397">
        <f>J240</f>
        <v>75645</v>
      </c>
      <c r="G240" s="173">
        <v>75645</v>
      </c>
      <c r="H240" s="397"/>
      <c r="I240" s="242">
        <f t="shared" si="29"/>
        <v>75645</v>
      </c>
      <c r="J240" s="169">
        <f>I240</f>
        <v>75645</v>
      </c>
      <c r="K240" s="238"/>
      <c r="L240" s="22"/>
      <c r="M240" s="238"/>
      <c r="N240" s="254" t="s">
        <v>6</v>
      </c>
      <c r="O240" s="117"/>
    </row>
    <row r="241" spans="1:14" ht="34.5" customHeight="1">
      <c r="A241" s="430">
        <v>163</v>
      </c>
      <c r="B241" s="240">
        <v>60014</v>
      </c>
      <c r="C241" s="251">
        <v>6300</v>
      </c>
      <c r="D241" s="308" t="s">
        <v>213</v>
      </c>
      <c r="E241" s="241">
        <v>2016</v>
      </c>
      <c r="F241" s="366">
        <f>J241</f>
        <v>150000</v>
      </c>
      <c r="G241" s="173">
        <v>150000</v>
      </c>
      <c r="H241" s="366"/>
      <c r="I241" s="242">
        <f t="shared" si="29"/>
        <v>150000</v>
      </c>
      <c r="J241" s="169">
        <f>I241</f>
        <v>150000</v>
      </c>
      <c r="K241" s="238"/>
      <c r="L241" s="22"/>
      <c r="M241" s="238"/>
      <c r="N241" s="254" t="s">
        <v>6</v>
      </c>
    </row>
    <row r="242" spans="1:14" ht="60" customHeight="1" thickBot="1">
      <c r="A242" s="430">
        <v>164</v>
      </c>
      <c r="B242" s="267">
        <v>75404</v>
      </c>
      <c r="C242" s="268">
        <v>6170</v>
      </c>
      <c r="D242" s="272" t="s">
        <v>172</v>
      </c>
      <c r="E242" s="273">
        <v>2016</v>
      </c>
      <c r="F242" s="270">
        <f>J242</f>
        <v>22500</v>
      </c>
      <c r="G242" s="172">
        <v>22500</v>
      </c>
      <c r="H242" s="270"/>
      <c r="I242" s="280">
        <f t="shared" si="29"/>
        <v>22500</v>
      </c>
      <c r="J242" s="180">
        <f>I242</f>
        <v>22500</v>
      </c>
      <c r="K242" s="271"/>
      <c r="L242" s="281"/>
      <c r="M242" s="271"/>
      <c r="N242" s="269" t="s">
        <v>6</v>
      </c>
    </row>
    <row r="243" spans="1:14" ht="18" customHeight="1" thickTop="1">
      <c r="A243" s="552" t="s">
        <v>56</v>
      </c>
      <c r="B243" s="553"/>
      <c r="C243" s="553"/>
      <c r="D243" s="554"/>
      <c r="E243" s="538"/>
      <c r="F243" s="540">
        <f aca="true" t="shared" si="30" ref="F243:M243">F235+F12</f>
        <v>80458251</v>
      </c>
      <c r="G243" s="540">
        <f t="shared" si="30"/>
        <v>42558257</v>
      </c>
      <c r="H243" s="540">
        <f t="shared" si="30"/>
        <v>1683846</v>
      </c>
      <c r="I243" s="540">
        <f t="shared" si="30"/>
        <v>44242103</v>
      </c>
      <c r="J243" s="541">
        <f t="shared" si="30"/>
        <v>36542103</v>
      </c>
      <c r="K243" s="199">
        <f t="shared" si="30"/>
        <v>0</v>
      </c>
      <c r="L243" s="200">
        <f t="shared" si="30"/>
        <v>7700000</v>
      </c>
      <c r="M243" s="540">
        <f t="shared" si="30"/>
        <v>549802</v>
      </c>
      <c r="N243" s="546">
        <f>N235+N4</f>
        <v>0</v>
      </c>
    </row>
    <row r="244" spans="1:16" ht="18" customHeight="1" thickBot="1">
      <c r="A244" s="555"/>
      <c r="B244" s="556"/>
      <c r="C244" s="556"/>
      <c r="D244" s="542"/>
      <c r="E244" s="539"/>
      <c r="F244" s="539"/>
      <c r="G244" s="539"/>
      <c r="H244" s="543"/>
      <c r="I244" s="543"/>
      <c r="J244" s="542"/>
      <c r="K244" s="282"/>
      <c r="L244" s="282"/>
      <c r="M244" s="539"/>
      <c r="N244" s="539"/>
      <c r="P244" s="61">
        <f>G243+H243</f>
        <v>44242103</v>
      </c>
    </row>
    <row r="245" spans="1:14" ht="18.75" customHeight="1" thickTop="1">
      <c r="A245" s="517"/>
      <c r="B245" s="518"/>
      <c r="C245" s="518"/>
      <c r="D245" s="201" t="s">
        <v>54</v>
      </c>
      <c r="E245" s="91"/>
      <c r="F245" s="92">
        <f>F16+F44+F100+F134+F170+F208+F211+F126+F117+F235-F236+F167</f>
        <v>16090256</v>
      </c>
      <c r="G245" s="92">
        <f>G16+G44+G100+G134+G170+G208+G211+G126+G117+G235-G236+G167</f>
        <v>14396410</v>
      </c>
      <c r="H245" s="92">
        <f>H16+H44+H100+H134+H170+H208+H211+H126+H117+H235-H236+H167</f>
        <v>1693846</v>
      </c>
      <c r="I245" s="92">
        <f>I16+I44+I100+I134+I170+I208+I211+I126+I117+I235-I236+I167</f>
        <v>16090256</v>
      </c>
      <c r="J245" s="92">
        <f>J16+J44+J100+J134+J170+J208+J211+J126+J117+J235-J236+J167</f>
        <v>16090256</v>
      </c>
      <c r="K245" s="92"/>
      <c r="L245" s="92"/>
      <c r="M245" s="92"/>
      <c r="N245" s="93"/>
    </row>
    <row r="246" spans="1:16" ht="18" customHeight="1">
      <c r="A246" s="519"/>
      <c r="B246" s="520"/>
      <c r="C246" s="520"/>
      <c r="D246" s="54" t="s">
        <v>53</v>
      </c>
      <c r="E246" s="94"/>
      <c r="F246" s="95">
        <f>F171+F135+F17+F45+F115+F101+F236+F212</f>
        <v>64367995</v>
      </c>
      <c r="G246" s="95">
        <f>G171+G135+G17+G45+G115+G101+G236+G212</f>
        <v>28161847</v>
      </c>
      <c r="H246" s="95">
        <f>H171+H135+H17+H45+H115+H101+H236+H212</f>
        <v>-10000</v>
      </c>
      <c r="I246" s="95">
        <f>I171+I135+I17+I45+I115+I101+I236+I212</f>
        <v>28151847</v>
      </c>
      <c r="J246" s="95">
        <f>J171+J135+J17+J45+J115+J101+J236+J212</f>
        <v>20451847</v>
      </c>
      <c r="K246" s="95">
        <f>K171+K135+K17+K45</f>
        <v>0</v>
      </c>
      <c r="L246" s="56">
        <f>L243</f>
        <v>7700000</v>
      </c>
      <c r="M246" s="95">
        <f>M243</f>
        <v>549802</v>
      </c>
      <c r="N246" s="96"/>
      <c r="P246" s="61">
        <f>L243+J243</f>
        <v>44242103</v>
      </c>
    </row>
    <row r="247" spans="1:19" ht="18" customHeight="1">
      <c r="A247" s="97"/>
      <c r="B247" s="98"/>
      <c r="C247" s="98"/>
      <c r="D247" s="99"/>
      <c r="E247" s="97"/>
      <c r="F247" s="100">
        <f>F246+F245</f>
        <v>80458251</v>
      </c>
      <c r="G247" s="100">
        <f>G246+G245</f>
        <v>42558257</v>
      </c>
      <c r="H247" s="100">
        <f>H246+H245</f>
        <v>1683846</v>
      </c>
      <c r="I247" s="100">
        <f>I246+I245</f>
        <v>44242103</v>
      </c>
      <c r="J247" s="100">
        <f>J246+J245</f>
        <v>36542103</v>
      </c>
      <c r="K247" s="100"/>
      <c r="L247" s="100"/>
      <c r="M247" s="100"/>
      <c r="N247" s="100"/>
      <c r="O247" s="61">
        <f>F246+F245</f>
        <v>80458251</v>
      </c>
      <c r="P247" s="61">
        <f>G246+G245</f>
        <v>42558257</v>
      </c>
      <c r="Q247" s="61">
        <f>H246+H245</f>
        <v>1683846</v>
      </c>
      <c r="R247" s="61">
        <f>I246+I245</f>
        <v>44242103</v>
      </c>
      <c r="S247" s="61">
        <f>J246+J245</f>
        <v>36542103</v>
      </c>
    </row>
    <row r="248" spans="1:17" ht="17.25" customHeight="1">
      <c r="A248" s="97"/>
      <c r="B248" s="98"/>
      <c r="C248" s="98"/>
      <c r="D248" s="99"/>
      <c r="E248" s="97"/>
      <c r="F248" s="100">
        <f>F243-F247</f>
        <v>0</v>
      </c>
      <c r="G248" s="100">
        <f>G243-G247</f>
        <v>0</v>
      </c>
      <c r="H248" s="100">
        <f>H243-H247</f>
        <v>0</v>
      </c>
      <c r="I248" s="100">
        <f>I243-I247</f>
        <v>0</v>
      </c>
      <c r="J248" s="100">
        <f>J243-J247</f>
        <v>0</v>
      </c>
      <c r="K248" s="100"/>
      <c r="L248" s="100"/>
      <c r="M248" s="100"/>
      <c r="N248" s="100"/>
      <c r="O248" s="61">
        <f>G243+H243</f>
        <v>44242103</v>
      </c>
      <c r="P248" s="111">
        <f>P12+P44+P100+P115+I126+P144+I167+P172+I207+I210</f>
        <v>16901265</v>
      </c>
      <c r="Q248" s="232" t="s">
        <v>128</v>
      </c>
    </row>
    <row r="249" spans="1:17" ht="20.25" customHeight="1">
      <c r="A249" s="97"/>
      <c r="B249" s="98"/>
      <c r="C249" s="98"/>
      <c r="D249" s="99"/>
      <c r="E249" s="97"/>
      <c r="F249" s="100"/>
      <c r="G249" s="100"/>
      <c r="H249" s="100"/>
      <c r="I249" s="100"/>
      <c r="J249" s="100"/>
      <c r="K249" s="100"/>
      <c r="L249" s="100"/>
      <c r="M249" s="100"/>
      <c r="N249" s="100"/>
      <c r="O249" s="61">
        <f>G245+H245</f>
        <v>16090256</v>
      </c>
      <c r="P249" s="111">
        <f>Q12+Q44+Q144+Q172</f>
        <v>26830693</v>
      </c>
      <c r="Q249" s="232" t="s">
        <v>129</v>
      </c>
    </row>
    <row r="250" spans="1:17" ht="19.5" customHeight="1">
      <c r="A250" s="97"/>
      <c r="B250" s="98"/>
      <c r="C250" s="98"/>
      <c r="D250" s="99"/>
      <c r="E250" s="97"/>
      <c r="F250" s="100"/>
      <c r="G250" s="100"/>
      <c r="H250" s="100"/>
      <c r="I250" s="100"/>
      <c r="J250" s="100"/>
      <c r="K250" s="100"/>
      <c r="L250" s="100"/>
      <c r="M250" s="100"/>
      <c r="N250" s="100"/>
      <c r="O250" s="61">
        <f>L246+J246</f>
        <v>28151847</v>
      </c>
      <c r="P250" s="111">
        <f>J235</f>
        <v>510145</v>
      </c>
      <c r="Q250" s="232" t="s">
        <v>106</v>
      </c>
    </row>
    <row r="251" spans="1:16" ht="19.5" customHeight="1">
      <c r="A251" s="97"/>
      <c r="B251" s="98"/>
      <c r="C251" s="98"/>
      <c r="D251" s="99"/>
      <c r="E251" s="97"/>
      <c r="F251" s="100"/>
      <c r="G251" s="100"/>
      <c r="H251" s="100"/>
      <c r="I251" s="100"/>
      <c r="J251" s="100"/>
      <c r="K251" s="100"/>
      <c r="L251" s="100"/>
      <c r="M251" s="100"/>
      <c r="N251" s="100"/>
      <c r="O251" s="61">
        <f>H246+G246</f>
        <v>28151847</v>
      </c>
      <c r="P251" s="233">
        <f>SUM(P248:P250)</f>
        <v>44242103</v>
      </c>
    </row>
    <row r="252" spans="1:16" ht="19.5" customHeight="1">
      <c r="A252" s="97"/>
      <c r="B252" s="98"/>
      <c r="C252" s="98"/>
      <c r="D252" s="99"/>
      <c r="E252" s="97"/>
      <c r="F252" s="100"/>
      <c r="G252" s="100"/>
      <c r="H252" s="100"/>
      <c r="I252" s="100"/>
      <c r="J252" s="100"/>
      <c r="K252" s="100"/>
      <c r="L252" s="100"/>
      <c r="M252" s="100"/>
      <c r="N252" s="100"/>
      <c r="O252" s="111">
        <f>I246+I245</f>
        <v>44242103</v>
      </c>
      <c r="P252" s="61">
        <f>P251-I243</f>
        <v>0</v>
      </c>
    </row>
    <row r="253" spans="1:16" ht="19.5" customHeight="1">
      <c r="A253" s="97"/>
      <c r="B253" s="98"/>
      <c r="C253" s="98"/>
      <c r="D253" s="99"/>
      <c r="E253" s="97"/>
      <c r="F253" s="100">
        <f>F245+F246</f>
        <v>80458251</v>
      </c>
      <c r="G253" s="100">
        <f>G245+G246</f>
        <v>42558257</v>
      </c>
      <c r="H253" s="100"/>
      <c r="I253" s="100">
        <f>I245+I246</f>
        <v>44242103</v>
      </c>
      <c r="J253" s="100">
        <f>J245+J246</f>
        <v>36542103</v>
      </c>
      <c r="K253" s="100"/>
      <c r="L253" s="100"/>
      <c r="M253" s="100"/>
      <c r="N253" s="100"/>
      <c r="O253" s="61">
        <f>G243+H243</f>
        <v>44242103</v>
      </c>
      <c r="P253" s="61"/>
    </row>
    <row r="254" spans="1:16" ht="48" customHeight="1">
      <c r="A254" s="97"/>
      <c r="B254" s="98"/>
      <c r="C254" s="98"/>
      <c r="D254" s="99"/>
      <c r="E254" s="97"/>
      <c r="F254" s="100"/>
      <c r="G254" s="100"/>
      <c r="H254" s="100"/>
      <c r="I254" s="100"/>
      <c r="J254" s="100"/>
      <c r="K254" s="100"/>
      <c r="L254" s="100"/>
      <c r="M254" s="100"/>
      <c r="N254" s="100"/>
      <c r="O254" s="61"/>
      <c r="P254" s="61"/>
    </row>
    <row r="255" spans="1:16" ht="47.25" customHeight="1">
      <c r="A255" s="97"/>
      <c r="B255" s="98"/>
      <c r="C255" s="98"/>
      <c r="D255" s="99"/>
      <c r="E255" s="97"/>
      <c r="F255" s="100"/>
      <c r="G255" s="100"/>
      <c r="H255" s="100"/>
      <c r="I255" s="100"/>
      <c r="J255" s="100"/>
      <c r="K255" s="100"/>
      <c r="L255" s="100"/>
      <c r="M255" s="100"/>
      <c r="N255" s="100"/>
      <c r="O255" s="61"/>
      <c r="P255" s="61"/>
    </row>
    <row r="256" spans="1:16" ht="47.25" customHeight="1">
      <c r="A256" s="97"/>
      <c r="B256" s="98"/>
      <c r="C256" s="98"/>
      <c r="D256" s="99"/>
      <c r="E256" s="97"/>
      <c r="F256" s="100"/>
      <c r="G256" s="100"/>
      <c r="H256" s="100"/>
      <c r="I256" s="100"/>
      <c r="J256" s="100"/>
      <c r="K256" s="100"/>
      <c r="L256" s="100"/>
      <c r="M256" s="100"/>
      <c r="N256" s="100"/>
      <c r="O256" s="61"/>
      <c r="P256" s="61"/>
    </row>
    <row r="257" spans="1:16" ht="47.25" customHeight="1">
      <c r="A257" s="97"/>
      <c r="B257" s="98"/>
      <c r="C257" s="98"/>
      <c r="D257" s="99"/>
      <c r="E257" s="97"/>
      <c r="F257" s="100"/>
      <c r="G257" s="100"/>
      <c r="H257" s="100"/>
      <c r="I257" s="100"/>
      <c r="J257" s="100"/>
      <c r="K257" s="100"/>
      <c r="L257" s="100"/>
      <c r="M257" s="100"/>
      <c r="N257" s="100"/>
      <c r="O257" s="61"/>
      <c r="P257" s="61"/>
    </row>
    <row r="258" spans="1:16" ht="36" customHeight="1">
      <c r="A258" s="97"/>
      <c r="B258" s="98"/>
      <c r="C258" s="98"/>
      <c r="D258" s="99"/>
      <c r="E258" s="97"/>
      <c r="F258" s="100"/>
      <c r="G258" s="100"/>
      <c r="H258" s="100"/>
      <c r="I258" s="100"/>
      <c r="J258" s="100"/>
      <c r="K258" s="100"/>
      <c r="L258" s="100"/>
      <c r="M258" s="100"/>
      <c r="N258" s="100"/>
      <c r="O258" s="61"/>
      <c r="P258" s="61"/>
    </row>
    <row r="259" spans="1:16" ht="50.25" customHeight="1">
      <c r="A259" s="97"/>
      <c r="B259" s="98"/>
      <c r="C259" s="98"/>
      <c r="D259" s="99"/>
      <c r="E259" s="97"/>
      <c r="F259" s="100"/>
      <c r="G259" s="100"/>
      <c r="H259" s="100"/>
      <c r="I259" s="100"/>
      <c r="J259" s="100"/>
      <c r="K259" s="100"/>
      <c r="L259" s="100"/>
      <c r="M259" s="100"/>
      <c r="N259" s="100"/>
      <c r="O259" s="61"/>
      <c r="P259" s="61"/>
    </row>
    <row r="260" spans="1:16" ht="12" customHeight="1">
      <c r="A260" s="97"/>
      <c r="B260" s="98"/>
      <c r="C260" s="98"/>
      <c r="D260" s="99"/>
      <c r="E260" s="97"/>
      <c r="F260" s="100">
        <f>F246+F245</f>
        <v>80458251</v>
      </c>
      <c r="G260" s="100">
        <f>G246+G245</f>
        <v>42558257</v>
      </c>
      <c r="H260" s="100"/>
      <c r="I260" s="100"/>
      <c r="J260" s="100">
        <f>J246+H245</f>
        <v>22145693</v>
      </c>
      <c r="K260" s="100"/>
      <c r="L260" s="100"/>
      <c r="M260" s="100"/>
      <c r="N260" s="101"/>
      <c r="O260" s="61"/>
      <c r="P260" s="61"/>
    </row>
    <row r="261" spans="1:16" ht="12" customHeight="1">
      <c r="A261" s="97"/>
      <c r="B261" s="98"/>
      <c r="C261" s="98"/>
      <c r="D261" s="99"/>
      <c r="E261" s="97"/>
      <c r="F261" s="100"/>
      <c r="G261" s="100"/>
      <c r="H261" s="100"/>
      <c r="I261" s="100"/>
      <c r="J261" s="100"/>
      <c r="K261" s="100"/>
      <c r="L261" s="100"/>
      <c r="M261" s="100"/>
      <c r="N261" s="101"/>
      <c r="O261" s="61"/>
      <c r="P261" s="61"/>
    </row>
    <row r="262" spans="1:16" ht="12" customHeight="1">
      <c r="A262" s="97"/>
      <c r="B262" s="98"/>
      <c r="C262" s="98"/>
      <c r="D262" s="99"/>
      <c r="E262" s="97"/>
      <c r="F262" s="100"/>
      <c r="G262" s="100"/>
      <c r="H262" s="100"/>
      <c r="I262" s="100"/>
      <c r="J262" s="100"/>
      <c r="K262" s="100"/>
      <c r="L262" s="100"/>
      <c r="M262" s="100"/>
      <c r="N262" s="101"/>
      <c r="O262" s="61"/>
      <c r="P262" s="61"/>
    </row>
    <row r="263" spans="1:16" ht="26.25" customHeight="1">
      <c r="A263" s="97"/>
      <c r="B263" s="98"/>
      <c r="C263" s="98"/>
      <c r="D263" s="99"/>
      <c r="E263" s="97"/>
      <c r="F263" s="100"/>
      <c r="G263" s="100"/>
      <c r="H263" s="100"/>
      <c r="I263" s="100"/>
      <c r="J263" s="100"/>
      <c r="K263" s="100"/>
      <c r="L263" s="100"/>
      <c r="M263" s="100"/>
      <c r="N263" s="101"/>
      <c r="O263" s="102">
        <f>O249+O250</f>
        <v>44242103</v>
      </c>
      <c r="P263" s="61"/>
    </row>
    <row r="264" spans="1:16" ht="14.25" customHeight="1">
      <c r="A264" s="97"/>
      <c r="B264" s="98"/>
      <c r="C264" s="98"/>
      <c r="D264" s="99"/>
      <c r="E264" s="97"/>
      <c r="F264" s="100">
        <f aca="true" t="shared" si="31" ref="F264:N264">F246+F245</f>
        <v>80458251</v>
      </c>
      <c r="G264" s="100">
        <f t="shared" si="31"/>
        <v>42558257</v>
      </c>
      <c r="H264" s="100">
        <f>H246+H245</f>
        <v>1683846</v>
      </c>
      <c r="I264" s="100">
        <f t="shared" si="31"/>
        <v>44242103</v>
      </c>
      <c r="J264" s="100">
        <f t="shared" si="31"/>
        <v>36542103</v>
      </c>
      <c r="K264" s="100">
        <f t="shared" si="31"/>
        <v>0</v>
      </c>
      <c r="L264" s="100">
        <f t="shared" si="31"/>
        <v>7700000</v>
      </c>
      <c r="M264" s="100">
        <f t="shared" si="31"/>
        <v>549802</v>
      </c>
      <c r="N264" s="100">
        <f t="shared" si="31"/>
        <v>0</v>
      </c>
      <c r="O264" s="102"/>
      <c r="P264" s="61"/>
    </row>
    <row r="265" spans="1:16" ht="26.25" customHeight="1" hidden="1">
      <c r="A265" s="97"/>
      <c r="B265" s="98"/>
      <c r="C265" s="98"/>
      <c r="D265" s="99"/>
      <c r="E265" s="97"/>
      <c r="F265" s="100">
        <f>F264-F243</f>
        <v>0</v>
      </c>
      <c r="G265" s="100">
        <f aca="true" t="shared" si="32" ref="G265:N265">G264-G243</f>
        <v>0</v>
      </c>
      <c r="H265" s="100">
        <f>H264-H243</f>
        <v>0</v>
      </c>
      <c r="I265" s="100">
        <f t="shared" si="32"/>
        <v>0</v>
      </c>
      <c r="J265" s="100">
        <f t="shared" si="32"/>
        <v>0</v>
      </c>
      <c r="K265" s="100">
        <f t="shared" si="32"/>
        <v>0</v>
      </c>
      <c r="L265" s="100">
        <f t="shared" si="32"/>
        <v>0</v>
      </c>
      <c r="M265" s="100">
        <f t="shared" si="32"/>
        <v>0</v>
      </c>
      <c r="N265" s="100">
        <f t="shared" si="32"/>
        <v>0</v>
      </c>
      <c r="O265" s="102"/>
      <c r="P265" s="61"/>
    </row>
    <row r="266" spans="1:16" ht="26.25" customHeight="1" hidden="1">
      <c r="A266" s="97"/>
      <c r="B266" s="98"/>
      <c r="C266" s="98"/>
      <c r="D266" s="99"/>
      <c r="E266" s="97"/>
      <c r="F266" s="100"/>
      <c r="G266" s="100"/>
      <c r="H266" s="100"/>
      <c r="I266" s="100"/>
      <c r="J266" s="100"/>
      <c r="K266" s="100"/>
      <c r="L266" s="100"/>
      <c r="M266" s="100"/>
      <c r="N266" s="101"/>
      <c r="O266" s="102"/>
      <c r="P266" s="61"/>
    </row>
    <row r="267" spans="1:16" ht="26.25" customHeight="1">
      <c r="A267" s="97"/>
      <c r="B267" s="98"/>
      <c r="C267" s="98"/>
      <c r="D267" s="99"/>
      <c r="E267" s="97"/>
      <c r="F267" s="100"/>
      <c r="G267" s="100"/>
      <c r="H267" s="100"/>
      <c r="I267" s="100"/>
      <c r="J267" s="100"/>
      <c r="K267" s="100"/>
      <c r="L267" s="100"/>
      <c r="M267" s="100"/>
      <c r="N267" s="101"/>
      <c r="O267" s="102"/>
      <c r="P267" s="61"/>
    </row>
    <row r="268" spans="1:16" ht="26.25" customHeight="1">
      <c r="A268" s="97"/>
      <c r="B268" s="98"/>
      <c r="C268" s="98"/>
      <c r="D268" s="103"/>
      <c r="E268" s="97"/>
      <c r="F268" s="100">
        <f>F245+F246</f>
        <v>80458251</v>
      </c>
      <c r="G268" s="100">
        <f>G245+G246</f>
        <v>42558257</v>
      </c>
      <c r="H268" s="100">
        <f aca="true" t="shared" si="33" ref="H268:M268">H245+H246</f>
        <v>1683846</v>
      </c>
      <c r="I268" s="100">
        <f t="shared" si="33"/>
        <v>44242103</v>
      </c>
      <c r="J268" s="100">
        <f t="shared" si="33"/>
        <v>36542103</v>
      </c>
      <c r="K268" s="100">
        <f t="shared" si="33"/>
        <v>0</v>
      </c>
      <c r="L268" s="100">
        <f t="shared" si="33"/>
        <v>7700000</v>
      </c>
      <c r="M268" s="100">
        <f t="shared" si="33"/>
        <v>549802</v>
      </c>
      <c r="N268" s="101"/>
      <c r="O268" s="102"/>
      <c r="P268" s="61"/>
    </row>
    <row r="269" spans="1:16" ht="26.25" customHeight="1">
      <c r="A269" s="515"/>
      <c r="B269" s="516"/>
      <c r="C269" s="516"/>
      <c r="D269" s="104"/>
      <c r="E269" s="105"/>
      <c r="F269" s="106">
        <f aca="true" t="shared" si="34" ref="F269:N269">F243-F268</f>
        <v>0</v>
      </c>
      <c r="G269" s="106">
        <f>G243-G268</f>
        <v>0</v>
      </c>
      <c r="H269" s="106">
        <f t="shared" si="34"/>
        <v>0</v>
      </c>
      <c r="I269" s="106">
        <f t="shared" si="34"/>
        <v>0</v>
      </c>
      <c r="J269" s="106">
        <f t="shared" si="34"/>
        <v>0</v>
      </c>
      <c r="K269" s="106">
        <f t="shared" si="34"/>
        <v>0</v>
      </c>
      <c r="L269" s="106">
        <f t="shared" si="34"/>
        <v>0</v>
      </c>
      <c r="M269" s="106">
        <f t="shared" si="34"/>
        <v>0</v>
      </c>
      <c r="N269" s="106">
        <f t="shared" si="34"/>
        <v>0</v>
      </c>
      <c r="O269" s="102"/>
      <c r="P269" s="61"/>
    </row>
    <row r="270" spans="15:16" ht="19.5" customHeight="1">
      <c r="O270" s="102"/>
      <c r="P270" s="61">
        <f>G246+G235</f>
        <v>28671992</v>
      </c>
    </row>
    <row r="271" spans="6:15" ht="19.5" customHeight="1">
      <c r="F271" s="108">
        <f>F246</f>
        <v>64367995</v>
      </c>
      <c r="G271" s="90"/>
      <c r="H271" s="90"/>
      <c r="I271" s="90"/>
      <c r="J271" s="90"/>
      <c r="K271" s="90"/>
      <c r="L271" s="90"/>
      <c r="M271" s="90"/>
      <c r="N271" s="90"/>
      <c r="O271" s="102"/>
    </row>
    <row r="272" spans="6:15" ht="25.5" customHeight="1">
      <c r="F272" s="109"/>
      <c r="G272" s="90"/>
      <c r="H272" s="90"/>
      <c r="I272" s="90"/>
      <c r="J272" s="90"/>
      <c r="K272" s="90"/>
      <c r="L272" s="90"/>
      <c r="M272" s="90"/>
      <c r="N272" s="90"/>
      <c r="O272" s="102"/>
    </row>
    <row r="273" spans="6:15" ht="17.25" customHeight="1">
      <c r="F273" s="109"/>
      <c r="G273" s="90"/>
      <c r="H273" s="90"/>
      <c r="I273" s="90"/>
      <c r="J273" s="90"/>
      <c r="K273" s="90"/>
      <c r="L273" s="90"/>
      <c r="M273" s="90"/>
      <c r="N273" s="90"/>
      <c r="O273" s="102">
        <f>G243+H243</f>
        <v>44242103</v>
      </c>
    </row>
    <row r="274" spans="6:14" ht="12">
      <c r="F274" s="109">
        <v>699304</v>
      </c>
      <c r="G274" s="90"/>
      <c r="H274" s="90"/>
      <c r="I274" s="90"/>
      <c r="J274" s="90"/>
      <c r="K274" s="90"/>
      <c r="L274" s="90"/>
      <c r="M274" s="90"/>
      <c r="N274" s="90"/>
    </row>
    <row r="275" spans="6:14" ht="18" customHeight="1">
      <c r="F275" s="109"/>
      <c r="G275" s="90"/>
      <c r="H275" s="90"/>
      <c r="I275" s="90"/>
      <c r="J275" s="90"/>
      <c r="K275" s="90"/>
      <c r="L275" s="90"/>
      <c r="M275" s="90"/>
      <c r="N275" s="90"/>
    </row>
    <row r="276" spans="6:14" ht="15" customHeight="1">
      <c r="F276" s="108">
        <f>SUM(F271:F275)</f>
        <v>65067299</v>
      </c>
      <c r="G276" s="90"/>
      <c r="H276" s="90"/>
      <c r="I276" s="90"/>
      <c r="J276" s="90"/>
      <c r="K276" s="90"/>
      <c r="L276" s="90"/>
      <c r="M276" s="90"/>
      <c r="N276" s="90"/>
    </row>
    <row r="277" ht="15" customHeight="1">
      <c r="F277" s="107"/>
    </row>
    <row r="278" ht="12.75">
      <c r="F278" s="107"/>
    </row>
    <row r="279" ht="15" customHeight="1">
      <c r="F279" s="107"/>
    </row>
    <row r="280" ht="15" customHeight="1">
      <c r="F280" s="107"/>
    </row>
    <row r="281" ht="12.75">
      <c r="F281" s="107"/>
    </row>
  </sheetData>
  <sheetProtection/>
  <mergeCells count="99">
    <mergeCell ref="I26:I27"/>
    <mergeCell ref="H31:H32"/>
    <mergeCell ref="I31:I32"/>
    <mergeCell ref="J28:J29"/>
    <mergeCell ref="I28:I29"/>
    <mergeCell ref="N31:N32"/>
    <mergeCell ref="J26:J27"/>
    <mergeCell ref="A31:A32"/>
    <mergeCell ref="B31:B32"/>
    <mergeCell ref="C31:C32"/>
    <mergeCell ref="D31:D32"/>
    <mergeCell ref="E31:E32"/>
    <mergeCell ref="F31:F32"/>
    <mergeCell ref="G31:G32"/>
    <mergeCell ref="J31:J32"/>
    <mergeCell ref="M31:M32"/>
    <mergeCell ref="Q5:Q6"/>
    <mergeCell ref="N12:N13"/>
    <mergeCell ref="A6:M6"/>
    <mergeCell ref="F8:F10"/>
    <mergeCell ref="A8:A10"/>
    <mergeCell ref="B12:B13"/>
    <mergeCell ref="C12:C13"/>
    <mergeCell ref="E14:E15"/>
    <mergeCell ref="F14:F15"/>
    <mergeCell ref="G14:G15"/>
    <mergeCell ref="E12:E13"/>
    <mergeCell ref="F12:F13"/>
    <mergeCell ref="G12:G13"/>
    <mergeCell ref="D26:D27"/>
    <mergeCell ref="J14:J15"/>
    <mergeCell ref="J8:M8"/>
    <mergeCell ref="H8:H10"/>
    <mergeCell ref="I8:I10"/>
    <mergeCell ref="H14:H15"/>
    <mergeCell ref="I14:I15"/>
    <mergeCell ref="I12:I13"/>
    <mergeCell ref="H12:H13"/>
    <mergeCell ref="D14:D15"/>
    <mergeCell ref="A243:D244"/>
    <mergeCell ref="N26:N27"/>
    <mergeCell ref="M26:M27"/>
    <mergeCell ref="C14:C15"/>
    <mergeCell ref="B14:B15"/>
    <mergeCell ref="M14:M15"/>
    <mergeCell ref="N14:N15"/>
    <mergeCell ref="B26:B27"/>
    <mergeCell ref="C26:C27"/>
    <mergeCell ref="H26:H27"/>
    <mergeCell ref="N243:N244"/>
    <mergeCell ref="E26:E27"/>
    <mergeCell ref="F26:F27"/>
    <mergeCell ref="G26:G27"/>
    <mergeCell ref="M243:M244"/>
    <mergeCell ref="G28:G29"/>
    <mergeCell ref="N28:N29"/>
    <mergeCell ref="M28:M29"/>
    <mergeCell ref="H28:H29"/>
    <mergeCell ref="G38:G39"/>
    <mergeCell ref="A12:A13"/>
    <mergeCell ref="A14:A15"/>
    <mergeCell ref="E243:E244"/>
    <mergeCell ref="F243:F244"/>
    <mergeCell ref="G243:G244"/>
    <mergeCell ref="J243:J244"/>
    <mergeCell ref="I243:I244"/>
    <mergeCell ref="E28:E29"/>
    <mergeCell ref="F28:F29"/>
    <mergeCell ref="H243:H244"/>
    <mergeCell ref="C28:C29"/>
    <mergeCell ref="N8:N10"/>
    <mergeCell ref="C8:C10"/>
    <mergeCell ref="G8:G10"/>
    <mergeCell ref="D8:D10"/>
    <mergeCell ref="J12:J13"/>
    <mergeCell ref="J9:J10"/>
    <mergeCell ref="M9:M10"/>
    <mergeCell ref="D12:D13"/>
    <mergeCell ref="M12:M13"/>
    <mergeCell ref="F38:F39"/>
    <mergeCell ref="D28:D29"/>
    <mergeCell ref="A269:C269"/>
    <mergeCell ref="A245:C245"/>
    <mergeCell ref="A246:C246"/>
    <mergeCell ref="B8:B10"/>
    <mergeCell ref="E8:E10"/>
    <mergeCell ref="A28:A29"/>
    <mergeCell ref="A26:A27"/>
    <mergeCell ref="B28:B29"/>
    <mergeCell ref="H38:H39"/>
    <mergeCell ref="I38:I39"/>
    <mergeCell ref="J38:J39"/>
    <mergeCell ref="M38:M39"/>
    <mergeCell ref="N38:N39"/>
    <mergeCell ref="A38:A39"/>
    <mergeCell ref="B38:B39"/>
    <mergeCell ref="C38:C39"/>
    <mergeCell ref="D38:D39"/>
    <mergeCell ref="E38:E3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2016-12-20T12:15:07Z</cp:lastPrinted>
  <dcterms:created xsi:type="dcterms:W3CDTF">2002-08-13T10:14:59Z</dcterms:created>
  <dcterms:modified xsi:type="dcterms:W3CDTF">2016-12-20T12:24:21Z</dcterms:modified>
  <cp:category/>
  <cp:version/>
  <cp:contentType/>
  <cp:contentStatus/>
</cp:coreProperties>
</file>