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601" activeTab="0"/>
  </bookViews>
  <sheets>
    <sheet name="szczegolowe" sheetId="1" r:id="rId1"/>
  </sheets>
  <definedNames>
    <definedName name="_xlnm.Print_Area" localSheetId="0">'szczegolowe'!$A$1:$M$170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<sst xmlns="http://schemas.openxmlformats.org/spreadsheetml/2006/main" count="327" uniqueCount="196">
  <si>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</si>
  <si>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</si>
  <si>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</si>
  <si>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</si>
  <si>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</si>
  <si>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</si>
  <si>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UG-RDM</t>
  </si>
  <si>
    <t>I</t>
  </si>
  <si>
    <t>Razem wydatki inwestycyjne</t>
  </si>
  <si>
    <t>Dochody własne</t>
  </si>
  <si>
    <t>z tego</t>
  </si>
  <si>
    <t>Razem wydatki inwestycyjne  (dotacje)</t>
  </si>
  <si>
    <t>Okres realizacji inwestycji</t>
  </si>
  <si>
    <t>Środki o których mowa w art.5 ust.1 pkt 2 i 3 uofp</t>
  </si>
  <si>
    <t>ZOPO</t>
  </si>
  <si>
    <t>Razem dział 010</t>
  </si>
  <si>
    <t>01010</t>
  </si>
  <si>
    <t>UG-PRI</t>
  </si>
  <si>
    <t>Realizacja  Jednostka  Referat</t>
  </si>
  <si>
    <t>UG -PRI</t>
  </si>
  <si>
    <t>RAZEM DZIAŁ 010</t>
  </si>
  <si>
    <t>RAZEM DZIAŁ 600</t>
  </si>
  <si>
    <t>RAZEM DZIAŁ 900</t>
  </si>
  <si>
    <t>RAZEM DZIAŁ 926</t>
  </si>
  <si>
    <t>Razem dział 010  (WPF) w tym:</t>
  </si>
  <si>
    <t>razem rozdz 60016 (WPF) w tym:</t>
  </si>
  <si>
    <t>dział 010- wydatki jednoroczne</t>
  </si>
  <si>
    <t>dział 010- wydatki WPF</t>
  </si>
  <si>
    <t>dział  600- wydatki jednoroczne</t>
  </si>
  <si>
    <t>dział 600 - wydatki WPF</t>
  </si>
  <si>
    <t>dział  801- wydatki jednoroczne</t>
  </si>
  <si>
    <t>dział 801 - wydatki WPF</t>
  </si>
  <si>
    <t>dział  900 - wydatki jednoroczne</t>
  </si>
  <si>
    <t>Wydatki WPF</t>
  </si>
  <si>
    <t xml:space="preserve">Wydatki jednoroczne </t>
  </si>
  <si>
    <t>dział  926 - wydatki jednoroczne</t>
  </si>
  <si>
    <t>RAZEM DZIAŁ 700</t>
  </si>
  <si>
    <t>Razem dział 754</t>
  </si>
  <si>
    <t>CS</t>
  </si>
  <si>
    <t>RAZEM DZIAŁ 750</t>
  </si>
  <si>
    <t>UG-Informatyk</t>
  </si>
  <si>
    <r>
      <t>92605</t>
    </r>
    <r>
      <rPr>
        <b/>
        <i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6050</t>
    </r>
  </si>
  <si>
    <t>92605§ 6060</t>
  </si>
  <si>
    <t xml:space="preserve">Obligacje      </t>
  </si>
  <si>
    <t>Dotacje</t>
  </si>
  <si>
    <t>Pożyczki</t>
  </si>
  <si>
    <t>Łazy - Projekt budowy drogi 26 KDD i 27KDD</t>
  </si>
  <si>
    <t>Łoziska - Projekt budowy drogi 33 KDGD</t>
  </si>
  <si>
    <t xml:space="preserve">Wola Mrokowska, Mroków  - Projekt budowy ul. Łącznej i Górskiego </t>
  </si>
  <si>
    <t>Magdalenka - Projekt budowy ul. Gąsek i ul. Koniecznej</t>
  </si>
  <si>
    <t>Razem dział 801</t>
  </si>
  <si>
    <r>
      <t xml:space="preserve">rozdz. 80104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</si>
  <si>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Wólka Kosowska - Aktualizacja projektu i budowa przedszkola</t>
  </si>
  <si>
    <t>2016-2018</t>
  </si>
  <si>
    <t xml:space="preserve">Nowa Wola - Projekt budowy drogi ul. Plonowa na odcinku od drogi dz. nr 22 do ul. Raszyńskiej </t>
  </si>
  <si>
    <t>Regionalne partnerstwo samorządów Mazowsza dla aktywizacji społeczeństwa informatycznego w zakresie e-administracji i geoinformacji</t>
  </si>
  <si>
    <t>Nowa Wola - Projekt budowy drogi dojazdowej o symbolu 16 KDD</t>
  </si>
  <si>
    <t xml:space="preserve">Kolonia Warszawska - Projekt budowy drogi na działce nr 22/4 i Nr 53- I etap </t>
  </si>
  <si>
    <t xml:space="preserve">Nowa Iwiczna, Stara Iwiczna, Nowa Wola - Projekt rozbudowy ul. Kieleckiej </t>
  </si>
  <si>
    <r>
      <t xml:space="preserve">rozdz. 75412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</t>
    </r>
  </si>
  <si>
    <t xml:space="preserve">Komendant Gminny OSP </t>
  </si>
  <si>
    <t>Lesznowola  - Projekt budowy drogi na działkach nr 99/17 i 99/18 (do budynku komunalno-socjalnego)</t>
  </si>
  <si>
    <t>Budowa kanalizacji w Łoziskach i Jazgarzewszczyźnie oraz w Starej Iwicznej ul. Kolejowa - II etap</t>
  </si>
  <si>
    <t>Wola Mrokowska - Budowa ul. Malowniczej</t>
  </si>
  <si>
    <t xml:space="preserve">Mroków - Budowa ul. Kościelnej </t>
  </si>
  <si>
    <t>Budowa nowego przebiegu drogi wojewódzkiej nr 721 na odcinku od drogi krajowej nr 7 do skrzyżowania drogi wojewódzkiej nr 721 z ul. Mleczarską w Piasecznie - pomoc finansowa dla Samorządu Województwa Mazowieckiego</t>
  </si>
  <si>
    <t>Wólka Kosowska -Projekt budowy drogi o symbolu 21KDL i 20 KDL do działki Nr 59/2 i 60/17</t>
  </si>
  <si>
    <t>Łazy - Projekt i budowa ul. Perłowej</t>
  </si>
  <si>
    <t>Lesznowola - Projekt budowy ul. Poprzecznej</t>
  </si>
  <si>
    <t>Nakłady w roku 2017</t>
  </si>
  <si>
    <t>dział  750 - wydatki jednoroczne</t>
  </si>
  <si>
    <t>Zamienie - Zakup samochodu bojowego dla OSP</t>
  </si>
  <si>
    <t xml:space="preserve">Razem rozdz. 90015 </t>
  </si>
  <si>
    <t>Wola Mrokowska  - Projekt budowy drogi ul. Granicznej na odcinku od ul. Rejonowej do ul. Krótkiej</t>
  </si>
  <si>
    <t>CS- S</t>
  </si>
  <si>
    <t xml:space="preserve">Nowa Wola  - Zakup urządzeń zabawowych na gminny plac zabaw  </t>
  </si>
  <si>
    <t>Lesznowola - Projekt i budowa budynku komunalno-socjalnego</t>
  </si>
  <si>
    <t>2016-2019</t>
  </si>
  <si>
    <t xml:space="preserve">Stara Iwiczna - Projekt  odwodnienia ul. Słonecznej                      </t>
  </si>
  <si>
    <t>Zakup urządzeń na gminne boiska i  gminne place zabaw ogólnodostępne</t>
  </si>
  <si>
    <t>2017-2018</t>
  </si>
  <si>
    <r>
      <t xml:space="preserve">Dział  700 </t>
    </r>
    <r>
      <rPr>
        <b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6050 WPF</t>
    </r>
  </si>
  <si>
    <t>Modernizacja systemu identyfikacji wizualnej Gminy Lesznowola</t>
  </si>
  <si>
    <t xml:space="preserve">Promocja </t>
  </si>
  <si>
    <t>Nowa Wola, Zgorzała, Nowa Iwiczna  - Projekt budowy ronda przy ul. Kukułki, Al. Zgody, Jaskółki, Kieleckiej, Mieczyków i Dzikiej Róży</t>
  </si>
  <si>
    <t>2017-2019</t>
  </si>
  <si>
    <t>Nowa Iwiczna  - Projekt  budowy ul. Sadowej i połączenia z działką nr ew. 9/35 i 9/13  (połączenie z ul. Kielecką w Starej Iwicznej)</t>
  </si>
  <si>
    <t>Zgorzała - Projekt budowy ul. Jaskółki i ul. Gogolińskiej</t>
  </si>
  <si>
    <t>Wólka Kosowska, Jabłonowo, Kolonia Warszawska i Stefanowo -Projekt rozbudowy skrzyżowania w ciągu drogi Nr 2840 W  (ul. Ułanów i ul. Nadrzeczna) na przecięciu z drogą  Nr 7 (Al. Krakowska)</t>
  </si>
  <si>
    <t>"Budowa sygnalizacji świetlnej w ciągu drogi wojewódzkiej nr 721 (skrzyżowanie ul. Słonecznej i Szkolnej w miejscowości Lesznowola - etap II) - rozbudowa skrzyżowania drogi wojewódzkiej Nr 721 (ul. Słoneczna) z drogą powiatową nr 2843 W (ul. Szkolna)"- pomoc finansowa dla Samorządu Wojewódzkiego</t>
  </si>
  <si>
    <t>Łazy  - Budowa odwodnienia ul. Masztowej</t>
  </si>
  <si>
    <t xml:space="preserve">Łazy - Projekt budowy ul. Konwaliowej </t>
  </si>
  <si>
    <t xml:space="preserve">Zgorzała i Nowa Iwiczna - Projekt budowy ul. Torowej i ul. Granicznej </t>
  </si>
  <si>
    <t>Łoziska - Projekt rozbudowy ul. Fabrycznej</t>
  </si>
  <si>
    <t>Nowa Wola, Kol. Lesznowola i Lesznowola - Projekt budowy części ul. Ornej, drogi 10KL, 20KDL i drogi do ul. Szkolnej</t>
  </si>
  <si>
    <t xml:space="preserve">Nowe inwestycje </t>
  </si>
  <si>
    <t xml:space="preserve">kontynuowane </t>
  </si>
  <si>
    <t xml:space="preserve">Dotacje </t>
  </si>
  <si>
    <t>nowe</t>
  </si>
  <si>
    <t>kontynu</t>
  </si>
  <si>
    <t>dotacje</t>
  </si>
  <si>
    <t xml:space="preserve">Kosów, Wólka Kosowska - Budowa wodociągu i kanalizacji na działkach Nr 18/7, 18/8, 18/23, 18/24 i w ulicach Arbuzowa, Cytrynowa, Ananasowa </t>
  </si>
  <si>
    <t>Władysławów - Projekt budowy ul. Runa Leśnego</t>
  </si>
  <si>
    <t>UG-Inf</t>
  </si>
  <si>
    <r>
      <t xml:space="preserve">rozdz. 80104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 w tym:</t>
    </r>
  </si>
  <si>
    <t xml:space="preserve">Marysin - Budowa ul. Zdrowotnej na odcinku od ul. Ludowej do granicy administracyjnej gminy I etap - do rowu melioracyjnego </t>
  </si>
  <si>
    <t>2017-2021</t>
  </si>
  <si>
    <t>UG-Promocja</t>
  </si>
  <si>
    <t>RAZEM DZIAŁ 630</t>
  </si>
  <si>
    <r>
      <t>Dział  630 rozdz. 63095 (</t>
    </r>
    <r>
      <rPr>
        <b/>
        <i/>
        <sz val="10"/>
        <rFont val="Cambria"/>
        <family val="1"/>
      </rPr>
      <t>WPF)</t>
    </r>
  </si>
  <si>
    <t>RAZEM DZIAŁ 853</t>
  </si>
  <si>
    <r>
      <t>Razem  rozdz. 90095 (</t>
    </r>
    <r>
      <rPr>
        <b/>
        <sz val="10"/>
        <rFont val="Cambria"/>
        <family val="1"/>
      </rPr>
      <t>WPF)w tym:</t>
    </r>
  </si>
  <si>
    <t>dział  900 - wydatki WPF</t>
  </si>
  <si>
    <t>Lesznowola - Projekt oraz budowa wodociągu i kanalizacji na działkach nr 99/18 i 99/17 (do budynku komunalno-socjalnego)</t>
  </si>
  <si>
    <r>
      <t xml:space="preserve">Projekt Virtualny Warszawski Obszar Funkcjonalny "Virtual WOF"    </t>
    </r>
    <r>
      <rPr>
        <vertAlign val="superscript"/>
        <sz val="8"/>
        <rFont val="Cambria"/>
        <family val="1"/>
      </rPr>
      <t>X)</t>
    </r>
  </si>
  <si>
    <t>2017-2020</t>
  </si>
  <si>
    <r>
      <t xml:space="preserve"> rozdz. 85395 (</t>
    </r>
    <r>
      <rPr>
        <b/>
        <i/>
        <sz val="10"/>
        <rFont val="Cambria"/>
        <family val="1"/>
      </rPr>
      <t>WPF)</t>
    </r>
  </si>
  <si>
    <r>
      <t xml:space="preserve">razem rozdz 60095 </t>
    </r>
    <r>
      <rPr>
        <b/>
        <i/>
        <sz val="8"/>
        <rFont val="Cambria"/>
        <family val="1"/>
      </rPr>
      <t xml:space="preserve"> w tym:</t>
    </r>
  </si>
  <si>
    <t>Rady Gminy Lesznowola</t>
  </si>
  <si>
    <t>Zmiany Uchwałą Rady Gminy Lesznowola</t>
  </si>
  <si>
    <t>Stara Iwiczna, Nowa Iwiczna  - Projekt budowy drogi od ul. Słonecznej w Starej Iwicznej do ul. Sadowej w Nowej Iwicznej</t>
  </si>
  <si>
    <t>Tabela Nr 2a</t>
  </si>
  <si>
    <t>dział  750 - wydatki WPF</t>
  </si>
  <si>
    <t>2014-2019</t>
  </si>
  <si>
    <t xml:space="preserve">Nowa Iwiczna - Projekt budowy kanalizacji deszczowej ul. Niezapominajki </t>
  </si>
  <si>
    <t xml:space="preserve">Lesznowola - Projekt  budowy wodociągu i kanalizacji dla terenu oświatowego </t>
  </si>
  <si>
    <t>2014-2018</t>
  </si>
  <si>
    <t xml:space="preserve">PLAN WYDATKÓW  MAJĄTKOWYCH   W  2018 ROKU </t>
  </si>
  <si>
    <t>Nakłady w roku 2018</t>
  </si>
  <si>
    <t>Jazgarzewszczyzna   - Zakup urządzeń na plac zabaw</t>
  </si>
  <si>
    <t>Kosów - Zakup pieca CO do przedszkola</t>
  </si>
  <si>
    <t>razem rozdz 60016  w tym:</t>
  </si>
  <si>
    <t>UG-RGG</t>
  </si>
  <si>
    <t>Lesznowola - Zakup urządzeń zabawowych na szkolny plac zabaw</t>
  </si>
  <si>
    <t xml:space="preserve">Nowa Iwiczna - Zakup klimatyzatorów 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</si>
  <si>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  w tym:</t>
    </r>
  </si>
  <si>
    <t>2018-2019</t>
  </si>
  <si>
    <t>Lesznowolskie Przedsiębiorstwo Komunalne -wniesienie wkładu pieniężnego na podwyższenie kapitału zakładowego spółki z przeznaczeniem na budowę szkoły w Zamieniu</t>
  </si>
  <si>
    <t>2018-2033</t>
  </si>
  <si>
    <t>CS-S</t>
  </si>
  <si>
    <t>Jazgarzewszczyzna - Budowa boiska do siatkówki</t>
  </si>
  <si>
    <t xml:space="preserve">Garbatka  - Zakup przyrządów do ćwiczeń na teren rekreacyjno-sportowy </t>
  </si>
  <si>
    <t>Razem rozdz. 90002</t>
  </si>
  <si>
    <t>Zakup drukarki dla ROK</t>
  </si>
  <si>
    <t>UG- ROK</t>
  </si>
  <si>
    <t>RAZEM DZIAŁ 852</t>
  </si>
  <si>
    <t xml:space="preserve"> rozdz. 85219</t>
  </si>
  <si>
    <t>GOPS</t>
  </si>
  <si>
    <t xml:space="preserve">Lesznowola  - Zakup urządzeń zabawowych na  plac  zabaw  przy ul. Gminnej </t>
  </si>
  <si>
    <t xml:space="preserve">Wola Mrokowska   - Zakup urządzeń zabawowych na gminny plac zabaw  </t>
  </si>
  <si>
    <t>Zakup urządzeń komputerowych i oprogramowania</t>
  </si>
  <si>
    <t>Łazy - Budowa odcinków sieci wodociągowej i kanalizacyjnej w drogach dz. ewid. nr 224/1; 430/4; 430/8; 432/2; 434/3; 434/10 i 417/46</t>
  </si>
  <si>
    <t xml:space="preserve">Lesznowola - Budowa ul. Gminnej </t>
  </si>
  <si>
    <t>2018-2020</t>
  </si>
  <si>
    <t>Wilcza Góra  - Projekt budowy ul. Polnej</t>
  </si>
  <si>
    <t>razem rozdz 60016 w tym:</t>
  </si>
  <si>
    <t>rozdz. 75022  § 6060</t>
  </si>
  <si>
    <t>rozdz. 75023 § 6060</t>
  </si>
  <si>
    <t>rozdz.75075 § 6050 WPF</t>
  </si>
  <si>
    <t xml:space="preserve">Zakup systemu audio-video na salę konfernencyjną </t>
  </si>
  <si>
    <t>Wymiana instalacji sygnalizacji pożaru, instalacji alarmowej, instalacji kontroli dostepu do pomieszczeń  i  instalacji monitoringu wizyjnego</t>
  </si>
  <si>
    <t>rozdz. 75023 § 6050</t>
  </si>
  <si>
    <t>Łazy - Projekt budowy oświetlenia  ul. Teatralnej i ul. Koncertowej  (punkty świetlne)</t>
  </si>
  <si>
    <t>Nowa Iwiczna - Budowa oświetlenia  ul. Zimowej na odcinku od działki  nr ewid. 406 do działki  47/11  (punkty świetlne)</t>
  </si>
  <si>
    <t>Wólka Kosowska - Projekt i budowa oświetlenia  ul. Nadrzecznej  (punkty świetlne)</t>
  </si>
  <si>
    <t>Mysiadło - Zakup rolet zewnętrznych na hol                         i do  klas  (CEiS)</t>
  </si>
  <si>
    <t>Mysiadło  - Zakup urządzeń zabawowych na plac zabaw przy przedszkolu</t>
  </si>
  <si>
    <t>Zakup drukarki dla GOPS</t>
  </si>
  <si>
    <t xml:space="preserve">Lesznowola  - Budowa ogrodzeń  placów zabaw </t>
  </si>
  <si>
    <t xml:space="preserve">Janczewice - Budowa ogrodzenia na gminnym placu zabaw </t>
  </si>
  <si>
    <t>Nowa Iwiczna  - Modernizacja gminnego placu zabaw przy ul. Tarniny</t>
  </si>
  <si>
    <t>Zgorzała - oświetlenie altany na boisku gminnym</t>
  </si>
  <si>
    <t xml:space="preserve">Łazy II - Zakup  siłowni na gminny plac zabaw przy ul. Lokalnej  </t>
  </si>
  <si>
    <t>Mysiadło - Zainstalowanie monitoringu na gminnym terenie rekreacyjnym przy stawie</t>
  </si>
  <si>
    <t xml:space="preserve">Nowa Iwiczna - Zakup dwóch żagli zacieniających na gminny plac zbaw przy ul. Zimowej i skatepark </t>
  </si>
  <si>
    <t xml:space="preserve">Zgorzała - Zakup urządzeń zabawowych na  gminny plac zabaw  </t>
  </si>
  <si>
    <t>Zakup samochodu dla Centrum Sportu</t>
  </si>
  <si>
    <t>Lesznowolskie Przedsiębiorstwo Komunalne -wniesienie wkładu pieniężnego na podwyższenie kapitału zakładowego spółki z przeznaczeniem na budowę kanalizacji w Janczewicach i Lesznowoli                               - II etap</t>
  </si>
  <si>
    <t>UG</t>
  </si>
  <si>
    <t xml:space="preserve">Nabycie gruntów pod drogi gminne </t>
  </si>
  <si>
    <t>Łazy - Modernizacja hali sportowej</t>
  </si>
  <si>
    <t>Razem wydatki inwestycyjne  (wniesienie wkładu pieniężnego)</t>
  </si>
  <si>
    <t>OGÓŁEM (I+II+III)</t>
  </si>
  <si>
    <t>II</t>
  </si>
  <si>
    <t>III</t>
  </si>
  <si>
    <t>Mroków, Stachowo, Wólka Kosowska i PAN Kosów - Aktualizacja projektu budowy ul. Karasia wraz z odwodnieniem</t>
  </si>
  <si>
    <t xml:space="preserve">Lesznowola  - Projekt budowy ulic: Dworkowej, Topolowej i Końcowej </t>
  </si>
  <si>
    <t>Stara Iwiczna - Projekt  budowy drogi od ul. Słonecznej nr adm. 43 i nr adm.47 do ul. Kolejowej wzdłuż działki o nr adm. 5</t>
  </si>
  <si>
    <t>Magdalenka, Łazy - Rozbudowa drogi gminnej ul. Ks. Słojewskiego - I etap, budowa ścieżki pieszo-rowerowej od ul. Kaczeńców do ul.Środkowej</t>
  </si>
  <si>
    <t>Nowa Iwiczna -Zakup sprzętu sportowego do szkoły przy ul. Krasickiego</t>
  </si>
  <si>
    <t>2015-2018</t>
  </si>
  <si>
    <t xml:space="preserve">Magdalenka - Aktualizacja dokumentacji  projektowej  na budowę ulic  Pionierów i Wiśniowej oraz budowa ul. Pionierów </t>
  </si>
  <si>
    <t>Magdalenka - Budowa ul. Ogrodowej</t>
  </si>
  <si>
    <t>z dnia 19 grudnia 2017r</t>
  </si>
  <si>
    <t>Do Uchwały Nr 559/XXXVIII/2017</t>
  </si>
  <si>
    <r>
      <rPr>
        <vertAlign val="superscript"/>
        <sz val="9"/>
        <rFont val="Cambria"/>
        <family val="1"/>
      </rPr>
      <t>X)</t>
    </r>
    <r>
      <rPr>
        <vertAlign val="subscript"/>
        <sz val="9"/>
        <rFont val="Cambria"/>
        <family val="1"/>
      </rPr>
      <t xml:space="preserve">  </t>
    </r>
    <r>
      <rPr>
        <sz val="9"/>
        <rFont val="Cambria"/>
        <family val="1"/>
      </rPr>
      <t>Realizacja projektu pn. Projekt Wirtualny Warszawski Obszar Funkcjonalny  "Virtual WOF" planowany jest w czterech działach 600, 630, 853 i 900 o łącznych nakładach 891.500,-zł                                                                                                                                                                                                                                                                                                                                                            y) Wydatki określone w poz.  66, 68, 72, 73, 74    dotyczą dzierżawionych terenów pod place zabaw i boiska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</si>
</sst>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2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8"/>
      <name val="Cambria"/>
      <family val="1"/>
    </font>
    <font>
      <b/>
      <i/>
      <sz val="10"/>
      <name val="Cambria"/>
      <family val="1"/>
    </font>
    <font>
      <sz val="7"/>
      <name val="Calibri"/>
      <family val="2"/>
    </font>
    <font>
      <b/>
      <i/>
      <sz val="10"/>
      <name val="Calibri"/>
      <family val="2"/>
    </font>
    <font>
      <b/>
      <i/>
      <sz val="8"/>
      <name val="Cambria"/>
      <family val="1"/>
    </font>
    <font>
      <b/>
      <sz val="7"/>
      <name val="Arial CE"/>
      <family val="0"/>
    </font>
    <font>
      <sz val="5"/>
      <name val="Arial CE"/>
      <family val="0"/>
    </font>
    <font>
      <vertAlign val="superscript"/>
      <sz val="8"/>
      <name val="Cambria"/>
      <family val="1"/>
    </font>
    <font>
      <sz val="9"/>
      <name val="Cambria"/>
      <family val="1"/>
    </font>
    <font>
      <vertAlign val="superscript"/>
      <sz val="9"/>
      <name val="Cambria"/>
      <family val="1"/>
    </font>
    <font>
      <vertAlign val="subscript"/>
      <sz val="9"/>
      <name val="Cambria"/>
      <family val="1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sz val="8"/>
      <color indexed="8"/>
      <name val="Cambria"/>
      <family val="1"/>
    </font>
    <font>
      <b/>
      <sz val="6"/>
      <name val="Cambria"/>
      <family val="1"/>
    </font>
    <font>
      <b/>
      <i/>
      <sz val="6"/>
      <name val="Cambria"/>
      <family val="1"/>
    </font>
    <font>
      <i/>
      <sz val="6"/>
      <name val="Cambria"/>
      <family val="1"/>
    </font>
    <font>
      <sz val="5"/>
      <name val="Cambria"/>
      <family val="1"/>
    </font>
    <font>
      <b/>
      <i/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36" fillId="2" borderId="12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1" fillId="3" borderId="12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3" fontId="39" fillId="3" borderId="10" xfId="0" applyNumberFormat="1" applyFont="1" applyFill="1" applyBorder="1" applyAlignment="1">
      <alignment vertical="center"/>
    </xf>
    <xf numFmtId="0" fontId="41" fillId="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vertical="center"/>
    </xf>
    <xf numFmtId="0" fontId="7" fillId="35" borderId="14" xfId="0" applyFont="1" applyFill="1" applyBorder="1" applyAlignment="1">
      <alignment vertical="center"/>
    </xf>
    <xf numFmtId="0" fontId="7" fillId="35" borderId="14" xfId="0" applyFont="1" applyFill="1" applyBorder="1" applyAlignment="1">
      <alignment horizontal="center" vertical="center"/>
    </xf>
    <xf numFmtId="3" fontId="10" fillId="35" borderId="10" xfId="0" applyNumberFormat="1" applyFont="1" applyFill="1" applyBorder="1" applyAlignment="1">
      <alignment vertical="center"/>
    </xf>
    <xf numFmtId="0" fontId="4" fillId="36" borderId="12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3" fillId="36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right" vertical="center"/>
    </xf>
    <xf numFmtId="0" fontId="36" fillId="36" borderId="12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left" vertical="center"/>
    </xf>
    <xf numFmtId="0" fontId="44" fillId="36" borderId="10" xfId="0" applyFont="1" applyFill="1" applyBorder="1" applyAlignment="1">
      <alignment horizontal="center" vertical="center"/>
    </xf>
    <xf numFmtId="3" fontId="44" fillId="36" borderId="10" xfId="0" applyNumberFormat="1" applyFont="1" applyFill="1" applyBorder="1" applyAlignment="1">
      <alignment horizontal="right" vertical="center"/>
    </xf>
    <xf numFmtId="3" fontId="44" fillId="36" borderId="10" xfId="0" applyNumberFormat="1" applyFont="1" applyFill="1" applyBorder="1" applyAlignment="1">
      <alignment horizontal="center" vertical="center"/>
    </xf>
    <xf numFmtId="3" fontId="45" fillId="36" borderId="10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 wrapText="1"/>
    </xf>
    <xf numFmtId="3" fontId="40" fillId="2" borderId="15" xfId="0" applyNumberFormat="1" applyFont="1" applyFill="1" applyBorder="1" applyAlignment="1">
      <alignment horizontal="right" vertical="center"/>
    </xf>
    <xf numFmtId="3" fontId="4" fillId="2" borderId="15" xfId="0" applyNumberFormat="1" applyFont="1" applyFill="1" applyBorder="1" applyAlignment="1">
      <alignment vertical="center"/>
    </xf>
    <xf numFmtId="3" fontId="40" fillId="2" borderId="10" xfId="0" applyNumberFormat="1" applyFont="1" applyFill="1" applyBorder="1" applyAlignment="1">
      <alignment horizontal="right" vertical="center"/>
    </xf>
    <xf numFmtId="0" fontId="46" fillId="37" borderId="16" xfId="0" applyFont="1" applyFill="1" applyBorder="1" applyAlignment="1" applyProtection="1">
      <alignment horizontal="left" vertical="center" wrapText="1" shrinkToFit="1"/>
      <protection locked="0"/>
    </xf>
    <xf numFmtId="3" fontId="47" fillId="34" borderId="10" xfId="0" applyNumberFormat="1" applyFont="1" applyFill="1" applyBorder="1" applyAlignment="1">
      <alignment vertical="center"/>
    </xf>
    <xf numFmtId="3" fontId="48" fillId="36" borderId="10" xfId="0" applyNumberFormat="1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3" fontId="47" fillId="36" borderId="10" xfId="0" applyNumberFormat="1" applyFont="1" applyFill="1" applyBorder="1" applyAlignment="1">
      <alignment vertical="center"/>
    </xf>
    <xf numFmtId="0" fontId="49" fillId="36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3" fontId="48" fillId="35" borderId="10" xfId="0" applyNumberFormat="1" applyFont="1" applyFill="1" applyBorder="1" applyAlignment="1">
      <alignment vertical="center"/>
    </xf>
    <xf numFmtId="0" fontId="46" fillId="37" borderId="17" xfId="0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0" fontId="6" fillId="36" borderId="12" xfId="0" applyFont="1" applyFill="1" applyBorder="1" applyAlignment="1">
      <alignment horizontal="center" vertical="center"/>
    </xf>
    <xf numFmtId="3" fontId="44" fillId="36" borderId="14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6" fillId="36" borderId="14" xfId="0" applyNumberFormat="1" applyFont="1" applyFill="1" applyBorder="1" applyAlignment="1">
      <alignment horizontal="right" vertical="center"/>
    </xf>
    <xf numFmtId="3" fontId="6" fillId="36" borderId="12" xfId="0" applyNumberFormat="1" applyFont="1" applyFill="1" applyBorder="1" applyAlignment="1">
      <alignment horizontal="right" vertical="center"/>
    </xf>
    <xf numFmtId="0" fontId="6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36" fillId="36" borderId="1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36" borderId="19" xfId="0" applyFont="1" applyFill="1" applyBorder="1" applyAlignment="1">
      <alignment horizontal="left" vertical="center"/>
    </xf>
    <xf numFmtId="3" fontId="7" fillId="36" borderId="19" xfId="0" applyNumberFormat="1" applyFont="1" applyFill="1" applyBorder="1" applyAlignment="1">
      <alignment horizontal="right" vertical="center"/>
    </xf>
    <xf numFmtId="3" fontId="48" fillId="36" borderId="19" xfId="0" applyNumberFormat="1" applyFont="1" applyFill="1" applyBorder="1" applyAlignment="1">
      <alignment vertical="center"/>
    </xf>
    <xf numFmtId="0" fontId="7" fillId="36" borderId="19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/>
    </xf>
    <xf numFmtId="3" fontId="4" fillId="35" borderId="20" xfId="0" applyNumberFormat="1" applyFont="1" applyFill="1" applyBorder="1" applyAlignment="1">
      <alignment horizontal="center" vertical="center"/>
    </xf>
    <xf numFmtId="3" fontId="39" fillId="35" borderId="20" xfId="0" applyNumberFormat="1" applyFont="1" applyFill="1" applyBorder="1" applyAlignment="1">
      <alignment horizontal="center" vertical="center"/>
    </xf>
    <xf numFmtId="0" fontId="46" fillId="37" borderId="17" xfId="0" applyFont="1" applyFill="1" applyBorder="1" applyAlignment="1" applyProtection="1">
      <alignment horizontal="center" vertical="center" wrapText="1" shrinkToFit="1"/>
      <protection locked="0"/>
    </xf>
    <xf numFmtId="3" fontId="7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 quotePrefix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39" fillId="2" borderId="10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" fontId="44" fillId="36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41" fillId="3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3" fontId="43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right" vertical="center"/>
    </xf>
    <xf numFmtId="0" fontId="7" fillId="14" borderId="12" xfId="0" applyFont="1" applyFill="1" applyBorder="1" applyAlignment="1">
      <alignment vertical="center"/>
    </xf>
    <xf numFmtId="0" fontId="43" fillId="0" borderId="19" xfId="0" applyFont="1" applyBorder="1" applyAlignment="1">
      <alignment horizontal="center" vertical="center" wrapText="1"/>
    </xf>
    <xf numFmtId="3" fontId="6" fillId="36" borderId="23" xfId="0" applyNumberFormat="1" applyFont="1" applyFill="1" applyBorder="1" applyAlignment="1">
      <alignment horizontal="right" vertical="center"/>
    </xf>
    <xf numFmtId="0" fontId="6" fillId="0" borderId="19" xfId="0" applyFont="1" applyBorder="1" applyAlignment="1" quotePrefix="1">
      <alignment horizontal="center" vertical="center"/>
    </xf>
    <xf numFmtId="3" fontId="6" fillId="36" borderId="19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46" fillId="37" borderId="24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>
      <alignment vertical="center" wrapText="1"/>
    </xf>
    <xf numFmtId="0" fontId="43" fillId="35" borderId="19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3" fontId="40" fillId="35" borderId="19" xfId="0" applyNumberFormat="1" applyFont="1" applyFill="1" applyBorder="1" applyAlignment="1">
      <alignment horizontal="right" vertical="center"/>
    </xf>
    <xf numFmtId="3" fontId="51" fillId="35" borderId="19" xfId="0" applyNumberFormat="1" applyFont="1" applyFill="1" applyBorder="1" applyAlignment="1">
      <alignment horizontal="right" vertical="center"/>
    </xf>
    <xf numFmtId="3" fontId="40" fillId="35" borderId="23" xfId="0" applyNumberFormat="1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left" vertical="center"/>
    </xf>
    <xf numFmtId="0" fontId="6" fillId="0" borderId="10" xfId="0" applyNumberFormat="1" applyFont="1" applyBorder="1" applyAlignment="1" quotePrefix="1">
      <alignment horizontal="center" vertical="center"/>
    </xf>
    <xf numFmtId="0" fontId="6" fillId="0" borderId="18" xfId="0" applyFont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right" vertical="center"/>
    </xf>
    <xf numFmtId="0" fontId="10" fillId="6" borderId="10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horizontal="right" vertical="center"/>
    </xf>
    <xf numFmtId="3" fontId="10" fillId="6" borderId="14" xfId="0" applyNumberFormat="1" applyFont="1" applyFill="1" applyBorder="1" applyAlignment="1">
      <alignment horizontal="right" vertical="center"/>
    </xf>
    <xf numFmtId="3" fontId="48" fillId="6" borderId="10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46" fillId="37" borderId="17" xfId="0" applyFont="1" applyFill="1" applyBorder="1" applyAlignment="1" applyProtection="1">
      <alignment horizontal="left" vertical="center" wrapText="1" shrinkToFit="1"/>
      <protection locked="0"/>
    </xf>
    <xf numFmtId="0" fontId="6" fillId="33" borderId="12" xfId="0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right" vertical="center"/>
    </xf>
    <xf numFmtId="0" fontId="46" fillId="37" borderId="10" xfId="0" applyFont="1" applyFill="1" applyBorder="1" applyAlignment="1" applyProtection="1">
      <alignment horizontal="left" vertical="center" wrapText="1" shrinkToFit="1"/>
      <protection locked="0"/>
    </xf>
    <xf numFmtId="3" fontId="6" fillId="36" borderId="25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41" fillId="34" borderId="12" xfId="0" applyFont="1" applyFill="1" applyBorder="1" applyAlignment="1">
      <alignment vertical="center"/>
    </xf>
    <xf numFmtId="0" fontId="38" fillId="34" borderId="10" xfId="0" applyFont="1" applyFill="1" applyBorder="1" applyAlignment="1">
      <alignment vertical="center"/>
    </xf>
    <xf numFmtId="0" fontId="41" fillId="34" borderId="1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2" fillId="34" borderId="14" xfId="0" applyFont="1" applyFill="1" applyBorder="1" applyAlignment="1">
      <alignment horizontal="center" vertical="center"/>
    </xf>
    <xf numFmtId="3" fontId="40" fillId="34" borderId="10" xfId="0" applyNumberFormat="1" applyFont="1" applyFill="1" applyBorder="1" applyAlignment="1">
      <alignment horizontal="right" vertical="center"/>
    </xf>
    <xf numFmtId="3" fontId="39" fillId="34" borderId="10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3" fontId="44" fillId="4" borderId="10" xfId="0" applyNumberFormat="1" applyFont="1" applyFill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6" fillId="4" borderId="19" xfId="0" applyNumberFormat="1" applyFont="1" applyFill="1" applyBorder="1" applyAlignment="1">
      <alignment horizontal="right" vertical="center"/>
    </xf>
    <xf numFmtId="3" fontId="40" fillId="4" borderId="10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 vertical="center"/>
    </xf>
    <xf numFmtId="3" fontId="10" fillId="4" borderId="10" xfId="0" applyNumberFormat="1" applyFont="1" applyFill="1" applyBorder="1" applyAlignment="1">
      <alignment horizontal="right" vertical="center"/>
    </xf>
    <xf numFmtId="3" fontId="7" fillId="4" borderId="10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right" vertical="center"/>
    </xf>
    <xf numFmtId="3" fontId="47" fillId="2" borderId="10" xfId="0" applyNumberFormat="1" applyFont="1" applyFill="1" applyBorder="1" applyAlignment="1">
      <alignment vertical="center"/>
    </xf>
    <xf numFmtId="0" fontId="38" fillId="34" borderId="10" xfId="0" applyFont="1" applyFill="1" applyBorder="1" applyAlignment="1">
      <alignment horizontal="left" vertical="center"/>
    </xf>
    <xf numFmtId="3" fontId="38" fillId="34" borderId="10" xfId="0" applyNumberFormat="1" applyFont="1" applyFill="1" applyBorder="1" applyAlignment="1">
      <alignment horizontal="right" vertical="center"/>
    </xf>
    <xf numFmtId="3" fontId="50" fillId="33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36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36" fillId="6" borderId="12" xfId="0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right" vertical="center"/>
    </xf>
    <xf numFmtId="3" fontId="4" fillId="6" borderId="10" xfId="0" applyNumberFormat="1" applyFont="1" applyFill="1" applyBorder="1" applyAlignment="1">
      <alignment vertical="center"/>
    </xf>
    <xf numFmtId="3" fontId="4" fillId="8" borderId="10" xfId="0" applyNumberFormat="1" applyFont="1" applyFill="1" applyBorder="1" applyAlignment="1">
      <alignment horizontal="right" vertical="center"/>
    </xf>
    <xf numFmtId="3" fontId="44" fillId="8" borderId="10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NumberFormat="1" applyFont="1" applyBorder="1" applyAlignment="1" quotePrefix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3" fontId="6" fillId="33" borderId="25" xfId="0" applyNumberFormat="1" applyFont="1" applyFill="1" applyBorder="1" applyAlignment="1">
      <alignment horizontal="right" vertical="center"/>
    </xf>
    <xf numFmtId="3" fontId="43" fillId="33" borderId="2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6" fillId="36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3" fontId="43" fillId="33" borderId="0" xfId="0" applyNumberFormat="1" applyFont="1" applyFill="1" applyBorder="1" applyAlignment="1">
      <alignment horizontal="center" vertical="center"/>
    </xf>
    <xf numFmtId="3" fontId="40" fillId="18" borderId="10" xfId="0" applyNumberFormat="1" applyFont="1" applyFill="1" applyBorder="1" applyAlignment="1">
      <alignment horizontal="right" vertical="center"/>
    </xf>
    <xf numFmtId="0" fontId="39" fillId="14" borderId="12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46" fillId="37" borderId="17" xfId="0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right" vertical="center"/>
    </xf>
    <xf numFmtId="0" fontId="46" fillId="37" borderId="24" xfId="0" applyFont="1" applyFill="1" applyBorder="1" applyAlignment="1" applyProtection="1">
      <alignment horizontal="left" vertical="center" wrapText="1" shrinkToFit="1"/>
      <protection locked="0"/>
    </xf>
    <xf numFmtId="3" fontId="6" fillId="4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6" fillId="37" borderId="17" xfId="0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6" fillId="37" borderId="10" xfId="0" applyFont="1" applyFill="1" applyBorder="1" applyAlignment="1" applyProtection="1">
      <alignment horizontal="left" vertical="center" wrapText="1" shrinkToFit="1"/>
      <protection locked="0"/>
    </xf>
    <xf numFmtId="3" fontId="6" fillId="33" borderId="19" xfId="0" applyNumberFormat="1" applyFont="1" applyFill="1" applyBorder="1" applyAlignment="1">
      <alignment horizontal="right" vertical="center"/>
    </xf>
    <xf numFmtId="3" fontId="6" fillId="4" borderId="19" xfId="0" applyNumberFormat="1" applyFont="1" applyFill="1" applyBorder="1" applyAlignment="1">
      <alignment horizontal="right" vertical="center"/>
    </xf>
    <xf numFmtId="3" fontId="39" fillId="2" borderId="1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3" fontId="4" fillId="8" borderId="20" xfId="0" applyNumberFormat="1" applyFont="1" applyFill="1" applyBorder="1" applyAlignment="1">
      <alignment horizontal="right" vertical="center"/>
    </xf>
    <xf numFmtId="3" fontId="4" fillId="8" borderId="21" xfId="0" applyNumberFormat="1" applyFont="1" applyFill="1" applyBorder="1" applyAlignment="1">
      <alignment horizontal="right" vertical="center"/>
    </xf>
    <xf numFmtId="3" fontId="6" fillId="33" borderId="20" xfId="0" applyNumberFormat="1" applyFont="1" applyFill="1" applyBorder="1" applyAlignment="1">
      <alignment vertical="center"/>
    </xf>
    <xf numFmtId="3" fontId="6" fillId="33" borderId="21" xfId="0" applyNumberFormat="1" applyFont="1" applyFill="1" applyBorder="1" applyAlignment="1">
      <alignment vertical="center"/>
    </xf>
    <xf numFmtId="3" fontId="40" fillId="18" borderId="20" xfId="0" applyNumberFormat="1" applyFont="1" applyFill="1" applyBorder="1" applyAlignment="1">
      <alignment horizontal="right" vertical="center"/>
    </xf>
    <xf numFmtId="3" fontId="40" fillId="18" borderId="21" xfId="0" applyNumberFormat="1" applyFont="1" applyFill="1" applyBorder="1" applyAlignment="1">
      <alignment horizontal="right" vertical="center"/>
    </xf>
    <xf numFmtId="3" fontId="40" fillId="2" borderId="20" xfId="0" applyNumberFormat="1" applyFont="1" applyFill="1" applyBorder="1" applyAlignment="1">
      <alignment horizontal="right" vertical="center"/>
    </xf>
    <xf numFmtId="3" fontId="40" fillId="2" borderId="21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46" fillId="0" borderId="26" xfId="0" applyNumberFormat="1" applyFont="1" applyFill="1" applyBorder="1" applyAlignment="1" applyProtection="1">
      <alignment horizontal="left" vertical="center" wrapText="1"/>
      <protection/>
    </xf>
    <xf numFmtId="0" fontId="46" fillId="37" borderId="27" xfId="0" applyFont="1" applyFill="1" applyBorder="1" applyAlignment="1" applyProtection="1">
      <alignment horizontal="center" vertical="center" wrapText="1" shrinkToFit="1"/>
      <protection locked="0"/>
    </xf>
    <xf numFmtId="3" fontId="6" fillId="36" borderId="18" xfId="0" applyNumberFormat="1" applyFont="1" applyFill="1" applyBorder="1" applyAlignment="1">
      <alignment horizontal="right" vertical="center"/>
    </xf>
    <xf numFmtId="3" fontId="6" fillId="33" borderId="19" xfId="0" applyNumberFormat="1" applyFont="1" applyFill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43" fillId="36" borderId="25" xfId="0" applyFont="1" applyFill="1" applyBorder="1" applyAlignment="1">
      <alignment horizontal="center" vertical="center" wrapText="1"/>
    </xf>
    <xf numFmtId="0" fontId="43" fillId="36" borderId="0" xfId="0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right" vertical="center"/>
    </xf>
    <xf numFmtId="3" fontId="6" fillId="4" borderId="19" xfId="0" applyNumberFormat="1" applyFont="1" applyFill="1" applyBorder="1" applyAlignment="1">
      <alignment horizontal="right" vertical="center"/>
    </xf>
    <xf numFmtId="3" fontId="40" fillId="18" borderId="10" xfId="0" applyNumberFormat="1" applyFont="1" applyFill="1" applyBorder="1" applyAlignment="1">
      <alignment horizontal="right" vertical="center"/>
    </xf>
    <xf numFmtId="0" fontId="0" fillId="18" borderId="10" xfId="0" applyFill="1" applyBorder="1" applyAlignment="1">
      <alignment vertical="center"/>
    </xf>
    <xf numFmtId="3" fontId="51" fillId="35" borderId="19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center" vertical="center"/>
    </xf>
    <xf numFmtId="3" fontId="39" fillId="18" borderId="10" xfId="0" applyNumberFormat="1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35" borderId="19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3" fontId="4" fillId="18" borderId="10" xfId="0" applyNumberFormat="1" applyFont="1" applyFill="1" applyBorder="1" applyAlignment="1">
      <alignment vertical="center"/>
    </xf>
    <xf numFmtId="2" fontId="4" fillId="18" borderId="28" xfId="0" applyNumberFormat="1" applyFont="1" applyFill="1" applyBorder="1" applyAlignment="1">
      <alignment vertical="center"/>
    </xf>
    <xf numFmtId="2" fontId="0" fillId="18" borderId="0" xfId="0" applyNumberFormat="1" applyFill="1" applyAlignment="1">
      <alignment vertical="center"/>
    </xf>
    <xf numFmtId="2" fontId="0" fillId="18" borderId="29" xfId="0" applyNumberFormat="1" applyFill="1" applyBorder="1" applyAlignment="1">
      <alignment vertical="center"/>
    </xf>
    <xf numFmtId="2" fontId="0" fillId="18" borderId="30" xfId="0" applyNumberFormat="1" applyFill="1" applyBorder="1" applyAlignment="1">
      <alignment vertical="center"/>
    </xf>
    <xf numFmtId="2" fontId="0" fillId="18" borderId="31" xfId="0" applyNumberFormat="1" applyFill="1" applyBorder="1" applyAlignment="1">
      <alignment vertical="center"/>
    </xf>
    <xf numFmtId="2" fontId="0" fillId="18" borderId="32" xfId="0" applyNumberFormat="1" applyFill="1" applyBorder="1" applyAlignment="1">
      <alignment vertical="center"/>
    </xf>
    <xf numFmtId="0" fontId="4" fillId="18" borderId="10" xfId="0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/>
    </xf>
    <xf numFmtId="0" fontId="36" fillId="0" borderId="10" xfId="0" applyFont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3" fontId="50" fillId="33" borderId="1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39" fillId="33" borderId="19" xfId="0" applyNumberFormat="1" applyFont="1" applyFill="1" applyBorder="1" applyAlignment="1">
      <alignment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3" fontId="6" fillId="4" borderId="19" xfId="0" applyNumberFormat="1" applyFont="1" applyFill="1" applyBorder="1" applyAlignment="1">
      <alignment horizontal="right" vertical="center"/>
    </xf>
    <xf numFmtId="0" fontId="14" fillId="36" borderId="25" xfId="0" applyFont="1" applyFill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3" fontId="43" fillId="33" borderId="19" xfId="0" applyNumberFormat="1" applyFont="1" applyFill="1" applyBorder="1" applyAlignment="1">
      <alignment horizontal="center" vertical="center"/>
    </xf>
    <xf numFmtId="3" fontId="47" fillId="8" borderId="19" xfId="0" applyNumberFormat="1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3" fontId="4" fillId="8" borderId="19" xfId="0" applyNumberFormat="1" applyFont="1" applyFill="1" applyBorder="1" applyAlignment="1">
      <alignment horizontal="right" vertical="center"/>
    </xf>
    <xf numFmtId="0" fontId="4" fillId="8" borderId="19" xfId="0" applyFont="1" applyFill="1" applyBorder="1" applyAlignment="1">
      <alignment horizontal="left" vertical="center"/>
    </xf>
    <xf numFmtId="0" fontId="36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" fontId="39" fillId="2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40" fillId="2" borderId="10" xfId="0" applyNumberFormat="1" applyFont="1" applyFill="1" applyBorder="1" applyAlignment="1">
      <alignment horizontal="right" vertical="center"/>
    </xf>
    <xf numFmtId="0" fontId="46" fillId="0" borderId="25" xfId="0" applyNumberFormat="1" applyFont="1" applyFill="1" applyBorder="1" applyAlignment="1" applyProtection="1">
      <alignment horizontal="left" vertical="center" wrapText="1"/>
      <protection/>
    </xf>
    <xf numFmtId="0" fontId="46" fillId="37" borderId="25" xfId="0" applyFont="1" applyFill="1" applyBorder="1" applyAlignment="1" applyProtection="1">
      <alignment horizontal="center" vertical="center" wrapText="1" shrinkToFit="1"/>
      <protection locked="0"/>
    </xf>
    <xf numFmtId="3" fontId="6" fillId="33" borderId="25" xfId="0" applyNumberFormat="1" applyFont="1" applyFill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46" fillId="0" borderId="36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showGridLines="0" showZeros="0" tabSelected="1" zoomScale="130" zoomScaleNormal="130" zoomScaleSheetLayoutView="100" workbookViewId="0" topLeftCell="A154">
      <selection activeCell="A164" sqref="A164:M164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6.25390625" style="1" customWidth="1"/>
    <col min="4" max="4" width="35.875" style="1" customWidth="1"/>
    <col min="5" max="5" width="8.375" style="1" customWidth="1"/>
    <col min="6" max="6" width="11.875" style="1" customWidth="1"/>
    <col min="7" max="7" width="0.12890625" style="1" hidden="1" customWidth="1"/>
    <col min="8" max="8" width="11.875" style="1" hidden="1" customWidth="1"/>
    <col min="9" max="10" width="10.75390625" style="1" customWidth="1"/>
    <col min="11" max="11" width="8.00390625" style="1" customWidth="1"/>
    <col min="12" max="12" width="8.25390625" style="1" customWidth="1"/>
    <col min="13" max="13" width="6.375" style="1" customWidth="1"/>
    <col min="14" max="14" width="11.375" style="1" customWidth="1"/>
    <col min="15" max="15" width="7.625" style="1" customWidth="1"/>
    <col min="16" max="16" width="8.375" style="1" customWidth="1"/>
    <col min="17" max="16384" width="9.125" style="1" customWidth="1"/>
  </cols>
  <sheetData>
    <row r="1" spans="1:13" ht="15.75" customHeight="1">
      <c r="A1" s="4"/>
      <c r="B1" s="4"/>
      <c r="C1" s="4"/>
      <c r="D1" s="4"/>
      <c r="E1" s="4"/>
      <c r="F1" s="4"/>
      <c r="G1" s="4"/>
      <c r="H1" s="4"/>
      <c r="I1" s="4"/>
      <c r="J1" s="6" t="s">
        <v>121</v>
      </c>
      <c r="K1" s="5"/>
      <c r="L1" s="6"/>
      <c r="M1" s="6"/>
    </row>
    <row r="2" spans="1:13" ht="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7"/>
      <c r="L2" s="7"/>
      <c r="M2" s="7"/>
    </row>
    <row r="3" spans="1:13" ht="12.75" customHeight="1">
      <c r="A3" s="4"/>
      <c r="B3" s="4"/>
      <c r="C3" s="4"/>
      <c r="D3" s="4"/>
      <c r="E3" s="4"/>
      <c r="F3" s="4"/>
      <c r="G3" s="4"/>
      <c r="H3" s="4"/>
      <c r="I3" s="4"/>
      <c r="J3" s="23" t="s">
        <v>194</v>
      </c>
      <c r="K3" s="23"/>
      <c r="L3" s="23"/>
      <c r="M3" s="23"/>
    </row>
    <row r="4" spans="1:13" ht="14.25" customHeight="1">
      <c r="A4" s="4"/>
      <c r="B4" s="4"/>
      <c r="C4" s="4"/>
      <c r="D4" s="8"/>
      <c r="E4" s="8"/>
      <c r="F4" s="4"/>
      <c r="G4" s="4"/>
      <c r="H4" s="4"/>
      <c r="I4" s="4"/>
      <c r="J4" s="7" t="s">
        <v>118</v>
      </c>
      <c r="K4" s="7"/>
      <c r="L4" s="7"/>
      <c r="M4" s="7"/>
    </row>
    <row r="5" spans="1:13" ht="13.5" customHeight="1">
      <c r="A5" s="4"/>
      <c r="B5" s="4"/>
      <c r="C5" s="4"/>
      <c r="D5" s="8"/>
      <c r="E5" s="8"/>
      <c r="F5" s="4"/>
      <c r="G5" s="4"/>
      <c r="H5" s="4"/>
      <c r="I5" s="4"/>
      <c r="J5" s="7" t="s">
        <v>193</v>
      </c>
      <c r="K5" s="7"/>
      <c r="L5" s="7"/>
      <c r="M5" s="7"/>
    </row>
    <row r="6" spans="1:16" ht="15" customHeight="1">
      <c r="A6" s="300" t="s">
        <v>127</v>
      </c>
      <c r="B6" s="300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9"/>
      <c r="N6" s="1" t="s">
        <v>95</v>
      </c>
      <c r="O6" s="1" t="s">
        <v>96</v>
      </c>
      <c r="P6" s="1" t="s">
        <v>97</v>
      </c>
    </row>
    <row r="7" spans="1:13" ht="6" customHeight="1">
      <c r="A7" s="10"/>
      <c r="B7" s="10"/>
      <c r="C7" s="9"/>
      <c r="D7" s="11"/>
      <c r="E7" s="11"/>
      <c r="F7" s="9"/>
      <c r="G7" s="24"/>
      <c r="H7" s="24"/>
      <c r="I7" s="9"/>
      <c r="J7" s="9"/>
      <c r="K7" s="9"/>
      <c r="L7" s="9"/>
      <c r="M7" s="9"/>
    </row>
    <row r="8" spans="1:13" s="2" customFormat="1" ht="9" customHeight="1">
      <c r="A8" s="302" t="s">
        <v>0</v>
      </c>
      <c r="B8" s="279" t="s">
        <v>2</v>
      </c>
      <c r="C8" s="307" t="s">
        <v>5</v>
      </c>
      <c r="D8" s="279" t="s">
        <v>3</v>
      </c>
      <c r="E8" s="304" t="s">
        <v>12</v>
      </c>
      <c r="F8" s="279" t="s">
        <v>4</v>
      </c>
      <c r="G8" s="315" t="s">
        <v>69</v>
      </c>
      <c r="H8" s="304" t="s">
        <v>119</v>
      </c>
      <c r="I8" s="304" t="s">
        <v>128</v>
      </c>
      <c r="J8" s="320" t="s">
        <v>10</v>
      </c>
      <c r="K8" s="321"/>
      <c r="L8" s="321"/>
      <c r="M8" s="304" t="s">
        <v>18</v>
      </c>
    </row>
    <row r="9" spans="1:13" s="2" customFormat="1" ht="15" customHeight="1">
      <c r="A9" s="302"/>
      <c r="B9" s="279"/>
      <c r="C9" s="308"/>
      <c r="D9" s="279"/>
      <c r="E9" s="305"/>
      <c r="F9" s="279"/>
      <c r="G9" s="316"/>
      <c r="H9" s="305"/>
      <c r="I9" s="305"/>
      <c r="J9" s="314" t="s">
        <v>9</v>
      </c>
      <c r="K9" s="88" t="s">
        <v>43</v>
      </c>
      <c r="L9" s="89" t="s">
        <v>45</v>
      </c>
      <c r="M9" s="305"/>
    </row>
    <row r="10" spans="1:13" s="2" customFormat="1" ht="32.25" customHeight="1">
      <c r="A10" s="302"/>
      <c r="B10" s="279"/>
      <c r="C10" s="308"/>
      <c r="D10" s="279"/>
      <c r="E10" s="305"/>
      <c r="F10" s="279"/>
      <c r="G10" s="316"/>
      <c r="H10" s="322"/>
      <c r="I10" s="322"/>
      <c r="J10" s="306"/>
      <c r="K10" s="90" t="s">
        <v>44</v>
      </c>
      <c r="L10" s="122" t="s">
        <v>13</v>
      </c>
      <c r="M10" s="305"/>
    </row>
    <row r="11" spans="1:13" s="2" customFormat="1" ht="9" customHeight="1">
      <c r="A11" s="96">
        <v>1</v>
      </c>
      <c r="B11" s="96">
        <v>2</v>
      </c>
      <c r="C11" s="99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  <c r="K11" s="96">
        <v>11</v>
      </c>
      <c r="L11" s="96">
        <v>12</v>
      </c>
      <c r="M11" s="96">
        <v>13</v>
      </c>
    </row>
    <row r="12" spans="1:15" s="2" customFormat="1" ht="13.5" customHeight="1">
      <c r="A12" s="280" t="s">
        <v>7</v>
      </c>
      <c r="B12" s="281"/>
      <c r="C12" s="281"/>
      <c r="D12" s="286" t="s">
        <v>8</v>
      </c>
      <c r="E12" s="303"/>
      <c r="F12" s="277">
        <f>F14+F29+F73+F77+F82+F94+F97+F113+F117+F131+F110</f>
        <v>31438844</v>
      </c>
      <c r="G12" s="145">
        <f>G14+G29+G73+G77+G82+G94+G97+G113+G117+G131+G110</f>
        <v>7765714</v>
      </c>
      <c r="H12" s="145">
        <f>H14+H29+H73+H77+H82+H94+H97+H113+H117+H131+H110</f>
        <v>-1182612</v>
      </c>
      <c r="I12" s="277">
        <f>I14+I29+I73+I77+I82+I94+I97+I113+I117+I131+I110</f>
        <v>13990812</v>
      </c>
      <c r="J12" s="277">
        <f>J14+J29+J73+J77+J82+J94+J97+J113+J117+J131+J110</f>
        <v>13540988</v>
      </c>
      <c r="K12" s="145">
        <f>K14+K29+K77+K94+K117+K131+K82+K97</f>
        <v>0</v>
      </c>
      <c r="L12" s="277">
        <f>L14+L29+L77+L94+L117+L131+L82+L97</f>
        <v>0</v>
      </c>
      <c r="M12" s="303"/>
      <c r="N12" s="172"/>
      <c r="O12" s="172">
        <f>I16</f>
        <v>3221365</v>
      </c>
    </row>
    <row r="13" spans="1:15" s="2" customFormat="1" ht="14.25" customHeight="1">
      <c r="A13" s="278"/>
      <c r="B13" s="278"/>
      <c r="C13" s="278"/>
      <c r="D13" s="278"/>
      <c r="E13" s="278"/>
      <c r="F13" s="278"/>
      <c r="G13" s="145"/>
      <c r="H13" s="145"/>
      <c r="I13" s="278"/>
      <c r="J13" s="278"/>
      <c r="K13" s="145">
        <f>K78</f>
        <v>449824</v>
      </c>
      <c r="L13" s="278"/>
      <c r="M13" s="278"/>
      <c r="N13" s="172"/>
      <c r="O13" s="172"/>
    </row>
    <row r="14" spans="1:14" s="2" customFormat="1" ht="18" customHeight="1">
      <c r="A14" s="143"/>
      <c r="B14" s="141"/>
      <c r="C14" s="142"/>
      <c r="D14" s="147" t="s">
        <v>20</v>
      </c>
      <c r="E14" s="143"/>
      <c r="F14" s="144">
        <f>F17+F19</f>
        <v>5555678</v>
      </c>
      <c r="G14" s="144">
        <f>G17+G19</f>
        <v>3366248</v>
      </c>
      <c r="H14" s="144">
        <f>H17+H19</f>
        <v>271065</v>
      </c>
      <c r="I14" s="144">
        <f>I17+I19</f>
        <v>3481365</v>
      </c>
      <c r="J14" s="146">
        <f>J17+J19</f>
        <v>3481365</v>
      </c>
      <c r="K14" s="92"/>
      <c r="L14" s="93">
        <f>L19</f>
        <v>0</v>
      </c>
      <c r="M14" s="143"/>
      <c r="N14" s="172"/>
    </row>
    <row r="15" spans="1:13" s="2" customFormat="1" ht="15" customHeight="1">
      <c r="A15" s="46"/>
      <c r="B15" s="47"/>
      <c r="C15" s="48"/>
      <c r="D15" s="52" t="s">
        <v>26</v>
      </c>
      <c r="E15" s="53"/>
      <c r="F15" s="54">
        <f>F17</f>
        <v>260000</v>
      </c>
      <c r="G15" s="54">
        <f>G17</f>
        <v>1583000</v>
      </c>
      <c r="H15" s="114">
        <f>H17</f>
        <v>0</v>
      </c>
      <c r="I15" s="182">
        <f>I17</f>
        <v>260000</v>
      </c>
      <c r="J15" s="76">
        <f>J17</f>
        <v>260000</v>
      </c>
      <c r="K15" s="55"/>
      <c r="L15" s="55"/>
      <c r="M15" s="53"/>
    </row>
    <row r="16" spans="1:13" s="2" customFormat="1" ht="15" customHeight="1">
      <c r="A16" s="46"/>
      <c r="B16" s="47"/>
      <c r="C16" s="48"/>
      <c r="D16" s="52" t="s">
        <v>27</v>
      </c>
      <c r="E16" s="53"/>
      <c r="F16" s="54">
        <f>F19</f>
        <v>5295678</v>
      </c>
      <c r="G16" s="54">
        <f>G19</f>
        <v>1783248</v>
      </c>
      <c r="H16" s="54">
        <f>H19</f>
        <v>271065</v>
      </c>
      <c r="I16" s="182">
        <f>I19</f>
        <v>3221365</v>
      </c>
      <c r="J16" s="76">
        <f>J19</f>
        <v>3221365</v>
      </c>
      <c r="K16" s="55"/>
      <c r="L16" s="55"/>
      <c r="M16" s="53"/>
    </row>
    <row r="17" spans="1:16" s="2" customFormat="1" ht="17.25" customHeight="1">
      <c r="A17" s="19"/>
      <c r="B17" s="20" t="s">
        <v>1</v>
      </c>
      <c r="C17" s="98"/>
      <c r="D17" s="29" t="s">
        <v>15</v>
      </c>
      <c r="E17" s="20"/>
      <c r="F17" s="27">
        <f>SUM(F18:F18)</f>
        <v>260000</v>
      </c>
      <c r="G17" s="107">
        <f>SUM(G18:G18)</f>
        <v>1583000</v>
      </c>
      <c r="H17" s="107">
        <f>SUM(H18:H18)</f>
        <v>0</v>
      </c>
      <c r="I17" s="183">
        <f>SUM(I18:I18)</f>
        <v>260000</v>
      </c>
      <c r="J17" s="107">
        <f>SUM(J18:J18)</f>
        <v>260000</v>
      </c>
      <c r="K17" s="27"/>
      <c r="L17" s="27"/>
      <c r="M17" s="28"/>
      <c r="N17" s="172">
        <f>I17</f>
        <v>260000</v>
      </c>
      <c r="O17" s="172">
        <f>I19</f>
        <v>3221365</v>
      </c>
      <c r="P17" s="172">
        <f>O17+N17</f>
        <v>3481365</v>
      </c>
    </row>
    <row r="18" spans="1:13" s="2" customFormat="1" ht="38.25" customHeight="1">
      <c r="A18" s="105">
        <v>1</v>
      </c>
      <c r="B18" s="148" t="s">
        <v>16</v>
      </c>
      <c r="C18" s="136">
        <v>6050</v>
      </c>
      <c r="D18" s="163" t="s">
        <v>151</v>
      </c>
      <c r="E18" s="94">
        <v>2018</v>
      </c>
      <c r="F18" s="138">
        <v>260000</v>
      </c>
      <c r="G18" s="112">
        <v>1583000</v>
      </c>
      <c r="H18" s="138"/>
      <c r="I18" s="186">
        <v>260000</v>
      </c>
      <c r="J18" s="78">
        <f>I18</f>
        <v>260000</v>
      </c>
      <c r="K18" s="112"/>
      <c r="L18" s="159"/>
      <c r="M18" s="116" t="s">
        <v>17</v>
      </c>
    </row>
    <row r="19" spans="1:15" s="2" customFormat="1" ht="15.75" customHeight="1">
      <c r="A19" s="176"/>
      <c r="B19" s="20" t="s">
        <v>1</v>
      </c>
      <c r="C19" s="98"/>
      <c r="D19" s="177" t="s">
        <v>24</v>
      </c>
      <c r="E19" s="178"/>
      <c r="F19" s="179">
        <f>SUM(F20:F26)</f>
        <v>5295678</v>
      </c>
      <c r="G19" s="179">
        <f>SUM(G20:G26)</f>
        <v>1783248</v>
      </c>
      <c r="H19" s="179">
        <f>SUM(H20:H26)</f>
        <v>271065</v>
      </c>
      <c r="I19" s="185">
        <f>SUM(I20:I26)</f>
        <v>3221365</v>
      </c>
      <c r="J19" s="179">
        <f>SUM(J20:J26)</f>
        <v>3221365</v>
      </c>
      <c r="K19" s="107"/>
      <c r="L19" s="180"/>
      <c r="M19" s="62"/>
      <c r="O19" s="172"/>
    </row>
    <row r="20" spans="1:13" s="2" customFormat="1" ht="26.25" customHeight="1">
      <c r="A20" s="105">
        <v>2</v>
      </c>
      <c r="B20" s="148" t="s">
        <v>16</v>
      </c>
      <c r="C20" s="136">
        <v>6050</v>
      </c>
      <c r="D20" s="163" t="s">
        <v>62</v>
      </c>
      <c r="E20" s="94" t="s">
        <v>53</v>
      </c>
      <c r="F20" s="138">
        <v>3520000</v>
      </c>
      <c r="G20" s="112">
        <v>1583000</v>
      </c>
      <c r="H20" s="138"/>
      <c r="I20" s="186">
        <v>1917000</v>
      </c>
      <c r="J20" s="78">
        <f aca="true" t="shared" si="0" ref="J20:J26">I20</f>
        <v>1917000</v>
      </c>
      <c r="K20" s="112"/>
      <c r="L20" s="159"/>
      <c r="M20" s="116" t="s">
        <v>17</v>
      </c>
    </row>
    <row r="21" spans="1:13" s="2" customFormat="1" ht="31.5">
      <c r="A21" s="105">
        <v>3</v>
      </c>
      <c r="B21" s="131" t="s">
        <v>16</v>
      </c>
      <c r="C21" s="136">
        <v>6050</v>
      </c>
      <c r="D21" s="149" t="s">
        <v>101</v>
      </c>
      <c r="E21" s="189" t="s">
        <v>80</v>
      </c>
      <c r="F21" s="127">
        <v>690000</v>
      </c>
      <c r="G21" s="132"/>
      <c r="H21" s="132">
        <v>415065</v>
      </c>
      <c r="I21" s="184">
        <v>274935</v>
      </c>
      <c r="J21" s="130">
        <f t="shared" si="0"/>
        <v>274935</v>
      </c>
      <c r="K21" s="132"/>
      <c r="L21" s="159"/>
      <c r="M21" s="129" t="s">
        <v>17</v>
      </c>
    </row>
    <row r="22" spans="1:13" s="2" customFormat="1" ht="31.5">
      <c r="A22" s="105">
        <v>4</v>
      </c>
      <c r="B22" s="148" t="s">
        <v>16</v>
      </c>
      <c r="C22" s="136">
        <v>6050</v>
      </c>
      <c r="D22" s="100" t="s">
        <v>113</v>
      </c>
      <c r="E22" s="94" t="s">
        <v>53</v>
      </c>
      <c r="F22" s="138">
        <v>288000</v>
      </c>
      <c r="G22" s="112">
        <v>78000</v>
      </c>
      <c r="H22" s="138">
        <v>-22000</v>
      </c>
      <c r="I22" s="186">
        <v>232000</v>
      </c>
      <c r="J22" s="78">
        <f t="shared" si="0"/>
        <v>232000</v>
      </c>
      <c r="K22" s="112"/>
      <c r="L22" s="159"/>
      <c r="M22" s="116" t="s">
        <v>17</v>
      </c>
    </row>
    <row r="23" spans="1:13" s="2" customFormat="1" ht="24.75" customHeight="1">
      <c r="A23" s="105">
        <v>5</v>
      </c>
      <c r="B23" s="148" t="s">
        <v>16</v>
      </c>
      <c r="C23" s="136">
        <v>6050</v>
      </c>
      <c r="D23" s="100" t="s">
        <v>125</v>
      </c>
      <c r="E23" s="94" t="s">
        <v>80</v>
      </c>
      <c r="F23" s="138">
        <v>25000</v>
      </c>
      <c r="G23" s="112"/>
      <c r="H23" s="138"/>
      <c r="I23" s="186">
        <v>25000</v>
      </c>
      <c r="J23" s="78">
        <f t="shared" si="0"/>
        <v>25000</v>
      </c>
      <c r="K23" s="112"/>
      <c r="L23" s="159"/>
      <c r="M23" s="116" t="s">
        <v>17</v>
      </c>
    </row>
    <row r="24" spans="1:13" s="2" customFormat="1" ht="15" customHeight="1">
      <c r="A24" s="105">
        <v>6</v>
      </c>
      <c r="B24" s="148" t="s">
        <v>16</v>
      </c>
      <c r="C24" s="136">
        <v>6050</v>
      </c>
      <c r="D24" s="149" t="s">
        <v>90</v>
      </c>
      <c r="E24" s="94" t="s">
        <v>80</v>
      </c>
      <c r="F24" s="138">
        <v>599248</v>
      </c>
      <c r="G24" s="112">
        <v>248</v>
      </c>
      <c r="H24" s="138"/>
      <c r="I24" s="186">
        <v>599000</v>
      </c>
      <c r="J24" s="78">
        <f t="shared" si="0"/>
        <v>599000</v>
      </c>
      <c r="K24" s="112"/>
      <c r="L24" s="159"/>
      <c r="M24" s="116" t="s">
        <v>17</v>
      </c>
    </row>
    <row r="25" spans="1:13" s="2" customFormat="1" ht="21">
      <c r="A25" s="105">
        <v>7</v>
      </c>
      <c r="B25" s="131" t="s">
        <v>16</v>
      </c>
      <c r="C25" s="136">
        <v>6050</v>
      </c>
      <c r="D25" s="149" t="s">
        <v>124</v>
      </c>
      <c r="E25" s="181" t="s">
        <v>80</v>
      </c>
      <c r="F25" s="127">
        <v>52890</v>
      </c>
      <c r="G25" s="132"/>
      <c r="H25" s="132"/>
      <c r="I25" s="184">
        <v>52890</v>
      </c>
      <c r="J25" s="130">
        <f t="shared" si="0"/>
        <v>52890</v>
      </c>
      <c r="K25" s="132"/>
      <c r="L25" s="159"/>
      <c r="M25" s="129" t="s">
        <v>17</v>
      </c>
    </row>
    <row r="26" spans="1:13" s="2" customFormat="1" ht="14.25" customHeight="1">
      <c r="A26" s="105">
        <v>8</v>
      </c>
      <c r="B26" s="148" t="s">
        <v>16</v>
      </c>
      <c r="C26" s="137">
        <v>6050</v>
      </c>
      <c r="D26" s="140" t="s">
        <v>78</v>
      </c>
      <c r="E26" s="135" t="s">
        <v>53</v>
      </c>
      <c r="F26" s="138">
        <v>120540</v>
      </c>
      <c r="G26" s="74">
        <v>122000</v>
      </c>
      <c r="H26" s="138">
        <v>-122000</v>
      </c>
      <c r="I26" s="186">
        <v>120540</v>
      </c>
      <c r="J26" s="112">
        <f t="shared" si="0"/>
        <v>120540</v>
      </c>
      <c r="K26" s="112"/>
      <c r="L26" s="134"/>
      <c r="M26" s="117" t="s">
        <v>6</v>
      </c>
    </row>
    <row r="27" spans="1:13" s="2" customFormat="1" ht="22.5" customHeight="1">
      <c r="A27" s="209"/>
      <c r="B27" s="210"/>
      <c r="C27" s="211"/>
      <c r="D27" s="212"/>
      <c r="E27" s="213"/>
      <c r="F27" s="167"/>
      <c r="G27" s="167"/>
      <c r="H27" s="167"/>
      <c r="I27" s="167"/>
      <c r="J27" s="167"/>
      <c r="K27" s="167"/>
      <c r="L27" s="214"/>
      <c r="M27" s="215"/>
    </row>
    <row r="28" spans="1:13" s="2" customFormat="1" ht="14.25" customHeight="1">
      <c r="A28" s="216"/>
      <c r="B28" s="217"/>
      <c r="C28" s="218"/>
      <c r="D28" s="219"/>
      <c r="E28" s="220"/>
      <c r="F28" s="221"/>
      <c r="G28" s="221"/>
      <c r="H28" s="221"/>
      <c r="I28" s="221"/>
      <c r="J28" s="221"/>
      <c r="K28" s="221"/>
      <c r="L28" s="222"/>
      <c r="M28" s="223"/>
    </row>
    <row r="29" spans="1:17" s="2" customFormat="1" ht="15.75">
      <c r="A29" s="19"/>
      <c r="B29" s="20" t="s">
        <v>1</v>
      </c>
      <c r="C29" s="98"/>
      <c r="D29" s="197" t="s">
        <v>21</v>
      </c>
      <c r="E29" s="20"/>
      <c r="F29" s="107">
        <f>F30+F31</f>
        <v>13506629</v>
      </c>
      <c r="G29" s="107">
        <f>G30+G31</f>
        <v>3472516</v>
      </c>
      <c r="H29" s="107">
        <f>H30+H31</f>
        <v>-1349177</v>
      </c>
      <c r="I29" s="183">
        <f>I30+I31</f>
        <v>4716319</v>
      </c>
      <c r="J29" s="107">
        <f>J30+J31</f>
        <v>4716319</v>
      </c>
      <c r="K29" s="107"/>
      <c r="L29" s="198"/>
      <c r="M29" s="62"/>
      <c r="N29" s="172">
        <f>I30+I38</f>
        <v>1050000</v>
      </c>
      <c r="O29" s="172">
        <f>I31</f>
        <v>3866319</v>
      </c>
      <c r="P29" s="172"/>
      <c r="Q29" s="172"/>
    </row>
    <row r="30" spans="1:17" s="2" customFormat="1" ht="15.75">
      <c r="A30" s="75"/>
      <c r="B30" s="49"/>
      <c r="C30" s="51"/>
      <c r="D30" s="52" t="s">
        <v>28</v>
      </c>
      <c r="E30" s="53"/>
      <c r="F30" s="114">
        <f>F68+F32</f>
        <v>850000</v>
      </c>
      <c r="G30" s="114">
        <f>G68+G32</f>
        <v>1974000</v>
      </c>
      <c r="H30" s="114">
        <f>H68+H32</f>
        <v>-65000</v>
      </c>
      <c r="I30" s="114">
        <f>I68+I32</f>
        <v>850000</v>
      </c>
      <c r="J30" s="114">
        <f>J68+J32</f>
        <v>850000</v>
      </c>
      <c r="K30" s="114"/>
      <c r="L30" s="56"/>
      <c r="M30" s="63"/>
      <c r="Q30" s="172">
        <f>J32+J36</f>
        <v>4265519</v>
      </c>
    </row>
    <row r="31" spans="1:13" s="2" customFormat="1" ht="15.75">
      <c r="A31" s="75"/>
      <c r="B31" s="49"/>
      <c r="C31" s="51"/>
      <c r="D31" s="52" t="s">
        <v>29</v>
      </c>
      <c r="E31" s="53"/>
      <c r="F31" s="114">
        <f>F36+F70</f>
        <v>12656629</v>
      </c>
      <c r="G31" s="114">
        <f>G36+G70</f>
        <v>1498516</v>
      </c>
      <c r="H31" s="114">
        <f>H36+H70</f>
        <v>-1284177</v>
      </c>
      <c r="I31" s="114">
        <f>I36+I70</f>
        <v>3866319</v>
      </c>
      <c r="J31" s="114">
        <f>J36+J70</f>
        <v>3866319</v>
      </c>
      <c r="K31" s="114"/>
      <c r="L31" s="56"/>
      <c r="M31" s="63"/>
    </row>
    <row r="32" spans="1:13" s="2" customFormat="1" ht="12.75">
      <c r="A32" s="21"/>
      <c r="B32" s="203" t="s">
        <v>1</v>
      </c>
      <c r="C32" s="204"/>
      <c r="D32" s="152" t="s">
        <v>155</v>
      </c>
      <c r="E32" s="203"/>
      <c r="F32" s="205">
        <f>SUM(F33:F35)</f>
        <v>399200</v>
      </c>
      <c r="G32" s="205">
        <f>SUM(G33:G33)</f>
        <v>1583000</v>
      </c>
      <c r="H32" s="205">
        <f>SUM(H33:H33)</f>
        <v>0</v>
      </c>
      <c r="I32" s="205">
        <f>SUM(I33:I35)</f>
        <v>399200</v>
      </c>
      <c r="J32" s="205">
        <f>SUM(J33:J35)</f>
        <v>399200</v>
      </c>
      <c r="K32" s="205"/>
      <c r="L32" s="205"/>
      <c r="M32" s="206"/>
    </row>
    <row r="33" spans="1:13" s="2" customFormat="1" ht="31.5">
      <c r="A33" s="105">
        <v>9</v>
      </c>
      <c r="B33" s="148">
        <v>60016</v>
      </c>
      <c r="C33" s="136">
        <v>6050</v>
      </c>
      <c r="D33" s="166" t="s">
        <v>188</v>
      </c>
      <c r="E33" s="94">
        <v>2018</v>
      </c>
      <c r="F33" s="138">
        <v>150000</v>
      </c>
      <c r="G33" s="112">
        <v>1583000</v>
      </c>
      <c r="H33" s="138"/>
      <c r="I33" s="186">
        <v>150000</v>
      </c>
      <c r="J33" s="78">
        <f>I33</f>
        <v>150000</v>
      </c>
      <c r="K33" s="112"/>
      <c r="L33" s="159"/>
      <c r="M33" s="162" t="s">
        <v>6</v>
      </c>
    </row>
    <row r="34" spans="1:13" s="2" customFormat="1" ht="36.75" customHeight="1">
      <c r="A34" s="105">
        <v>10</v>
      </c>
      <c r="B34" s="242">
        <v>60016</v>
      </c>
      <c r="C34" s="243">
        <v>6050</v>
      </c>
      <c r="D34" s="246" t="s">
        <v>191</v>
      </c>
      <c r="E34" s="135">
        <v>2018</v>
      </c>
      <c r="F34" s="240">
        <v>200000</v>
      </c>
      <c r="G34" s="240">
        <v>149</v>
      </c>
      <c r="H34" s="240"/>
      <c r="I34" s="239">
        <v>200000</v>
      </c>
      <c r="J34" s="237">
        <f>I34</f>
        <v>200000</v>
      </c>
      <c r="K34" s="231"/>
      <c r="L34" s="232"/>
      <c r="M34" s="233" t="s">
        <v>6</v>
      </c>
    </row>
    <row r="35" spans="1:13" s="2" customFormat="1" ht="31.5">
      <c r="A35" s="105">
        <v>11</v>
      </c>
      <c r="B35" s="148">
        <v>60016</v>
      </c>
      <c r="C35" s="136">
        <v>6050</v>
      </c>
      <c r="D35" s="166" t="s">
        <v>185</v>
      </c>
      <c r="E35" s="94">
        <v>2018</v>
      </c>
      <c r="F35" s="138">
        <v>49200</v>
      </c>
      <c r="G35" s="112">
        <v>1583000</v>
      </c>
      <c r="H35" s="138"/>
      <c r="I35" s="186">
        <v>49200</v>
      </c>
      <c r="J35" s="78">
        <f>I35</f>
        <v>49200</v>
      </c>
      <c r="K35" s="112"/>
      <c r="L35" s="159"/>
      <c r="M35" s="162" t="s">
        <v>6</v>
      </c>
    </row>
    <row r="36" spans="1:15" s="2" customFormat="1" ht="16.5" customHeight="1">
      <c r="A36" s="21"/>
      <c r="B36" s="22"/>
      <c r="C36" s="21"/>
      <c r="D36" s="152" t="s">
        <v>25</v>
      </c>
      <c r="E36" s="153"/>
      <c r="F36" s="154">
        <f>SUM(F37:F67)</f>
        <v>12647629</v>
      </c>
      <c r="G36" s="154">
        <f>SUM(G37:G67)</f>
        <v>1498516</v>
      </c>
      <c r="H36" s="154">
        <f>SUM(H37:H67)</f>
        <v>-1284177</v>
      </c>
      <c r="I36" s="187">
        <f>SUM(I37:I67)</f>
        <v>3866319</v>
      </c>
      <c r="J36" s="155">
        <f>SUM(J37:J67)</f>
        <v>3866319</v>
      </c>
      <c r="K36" s="154"/>
      <c r="L36" s="154"/>
      <c r="M36" s="156"/>
      <c r="N36" s="172"/>
      <c r="O36" s="172"/>
    </row>
    <row r="37" spans="1:14" s="2" customFormat="1" ht="21">
      <c r="A37" s="72">
        <v>12</v>
      </c>
      <c r="B37" s="73">
        <v>60016</v>
      </c>
      <c r="C37" s="97">
        <v>6050</v>
      </c>
      <c r="D37" s="70" t="s">
        <v>57</v>
      </c>
      <c r="E37" s="15" t="s">
        <v>53</v>
      </c>
      <c r="F37" s="12">
        <v>62730</v>
      </c>
      <c r="G37" s="12">
        <v>65000</v>
      </c>
      <c r="H37" s="12">
        <v>-65000</v>
      </c>
      <c r="I37" s="186">
        <v>62730</v>
      </c>
      <c r="J37" s="77">
        <f>I37</f>
        <v>62730</v>
      </c>
      <c r="K37" s="13"/>
      <c r="L37" s="14"/>
      <c r="M37" s="64" t="s">
        <v>6</v>
      </c>
      <c r="N37" s="172"/>
    </row>
    <row r="38" spans="1:14" s="2" customFormat="1" ht="12" customHeight="1">
      <c r="A38" s="164">
        <v>13</v>
      </c>
      <c r="B38" s="158">
        <v>60016</v>
      </c>
      <c r="C38" s="164">
        <v>6050</v>
      </c>
      <c r="D38" s="139" t="s">
        <v>152</v>
      </c>
      <c r="E38" s="135" t="s">
        <v>153</v>
      </c>
      <c r="F38" s="159">
        <v>4200000</v>
      </c>
      <c r="G38" s="159">
        <v>140000</v>
      </c>
      <c r="H38" s="159">
        <v>-140000</v>
      </c>
      <c r="I38" s="186">
        <v>200000</v>
      </c>
      <c r="J38" s="165">
        <f>I38</f>
        <v>200000</v>
      </c>
      <c r="K38" s="160"/>
      <c r="L38" s="161"/>
      <c r="M38" s="162" t="s">
        <v>6</v>
      </c>
      <c r="N38" s="172"/>
    </row>
    <row r="39" spans="1:13" s="2" customFormat="1" ht="12.75" customHeight="1">
      <c r="A39" s="243">
        <v>14</v>
      </c>
      <c r="B39" s="133">
        <v>60016</v>
      </c>
      <c r="C39" s="137">
        <v>6050</v>
      </c>
      <c r="D39" s="139" t="s">
        <v>68</v>
      </c>
      <c r="E39" s="135" t="s">
        <v>126</v>
      </c>
      <c r="F39" s="134">
        <v>138750</v>
      </c>
      <c r="G39" s="134">
        <v>140000</v>
      </c>
      <c r="H39" s="102">
        <v>-140000</v>
      </c>
      <c r="I39" s="186">
        <v>138375</v>
      </c>
      <c r="J39" s="77">
        <f>I39</f>
        <v>138375</v>
      </c>
      <c r="K39" s="103"/>
      <c r="L39" s="104"/>
      <c r="M39" s="117" t="s">
        <v>6</v>
      </c>
    </row>
    <row r="40" spans="1:13" s="3" customFormat="1" ht="25.5" customHeight="1">
      <c r="A40" s="243">
        <v>15</v>
      </c>
      <c r="B40" s="101">
        <v>60016</v>
      </c>
      <c r="C40" s="115">
        <v>6050</v>
      </c>
      <c r="D40" s="61" t="s">
        <v>61</v>
      </c>
      <c r="E40" s="106" t="s">
        <v>53</v>
      </c>
      <c r="F40" s="102">
        <v>103450</v>
      </c>
      <c r="G40" s="102"/>
      <c r="H40" s="102"/>
      <c r="I40" s="186">
        <v>103450</v>
      </c>
      <c r="J40" s="77">
        <f>I40</f>
        <v>103450</v>
      </c>
      <c r="K40" s="103"/>
      <c r="L40" s="104"/>
      <c r="M40" s="117" t="s">
        <v>6</v>
      </c>
    </row>
    <row r="41" spans="1:13" s="3" customFormat="1" ht="25.5" customHeight="1">
      <c r="A41" s="243">
        <v>16</v>
      </c>
      <c r="B41" s="235">
        <v>60016</v>
      </c>
      <c r="C41" s="236">
        <v>6050</v>
      </c>
      <c r="D41" s="238" t="s">
        <v>186</v>
      </c>
      <c r="E41" s="234" t="s">
        <v>126</v>
      </c>
      <c r="F41" s="230">
        <v>154980</v>
      </c>
      <c r="G41" s="230"/>
      <c r="H41" s="230"/>
      <c r="I41" s="239">
        <v>30996</v>
      </c>
      <c r="J41" s="237">
        <f>I41</f>
        <v>30996</v>
      </c>
      <c r="K41" s="231"/>
      <c r="L41" s="232"/>
      <c r="M41" s="233" t="s">
        <v>6</v>
      </c>
    </row>
    <row r="42" spans="1:13" s="3" customFormat="1" ht="12.75" customHeight="1">
      <c r="A42" s="243">
        <v>17</v>
      </c>
      <c r="B42" s="71">
        <v>60016</v>
      </c>
      <c r="C42" s="97">
        <v>6050</v>
      </c>
      <c r="D42" s="70" t="s">
        <v>67</v>
      </c>
      <c r="E42" s="15" t="s">
        <v>123</v>
      </c>
      <c r="F42" s="12">
        <v>2661282</v>
      </c>
      <c r="G42" s="12">
        <v>34932</v>
      </c>
      <c r="H42" s="12">
        <v>3700</v>
      </c>
      <c r="I42" s="186">
        <v>100000</v>
      </c>
      <c r="J42" s="165">
        <f aca="true" t="shared" si="1" ref="J42:J49">I42</f>
        <v>100000</v>
      </c>
      <c r="K42" s="13"/>
      <c r="L42" s="14"/>
      <c r="M42" s="64" t="s">
        <v>6</v>
      </c>
    </row>
    <row r="43" spans="1:13" s="3" customFormat="1" ht="13.5" customHeight="1">
      <c r="A43" s="243">
        <v>18</v>
      </c>
      <c r="B43" s="101">
        <v>60016</v>
      </c>
      <c r="C43" s="115">
        <v>6050</v>
      </c>
      <c r="D43" s="70" t="s">
        <v>46</v>
      </c>
      <c r="E43" s="106" t="s">
        <v>53</v>
      </c>
      <c r="F43" s="102">
        <v>102705</v>
      </c>
      <c r="G43" s="102"/>
      <c r="H43" s="102"/>
      <c r="I43" s="186">
        <v>102705</v>
      </c>
      <c r="J43" s="165">
        <f t="shared" si="1"/>
        <v>102705</v>
      </c>
      <c r="K43" s="103"/>
      <c r="L43" s="104"/>
      <c r="M43" s="117" t="s">
        <v>6</v>
      </c>
    </row>
    <row r="44" spans="1:13" s="3" customFormat="1" ht="13.5" customHeight="1">
      <c r="A44" s="243">
        <v>19</v>
      </c>
      <c r="B44" s="158">
        <v>60016</v>
      </c>
      <c r="C44" s="164">
        <v>6050</v>
      </c>
      <c r="D44" s="163" t="s">
        <v>91</v>
      </c>
      <c r="E44" s="135" t="s">
        <v>80</v>
      </c>
      <c r="F44" s="159">
        <v>89790</v>
      </c>
      <c r="G44" s="159"/>
      <c r="H44" s="159"/>
      <c r="I44" s="186">
        <v>89790</v>
      </c>
      <c r="J44" s="165">
        <f t="shared" si="1"/>
        <v>89790</v>
      </c>
      <c r="K44" s="160"/>
      <c r="L44" s="161"/>
      <c r="M44" s="162" t="s">
        <v>6</v>
      </c>
    </row>
    <row r="45" spans="1:13" s="3" customFormat="1" ht="15" customHeight="1">
      <c r="A45" s="243">
        <v>20</v>
      </c>
      <c r="B45" s="158">
        <v>60016</v>
      </c>
      <c r="C45" s="164">
        <v>6050</v>
      </c>
      <c r="D45" s="163" t="s">
        <v>47</v>
      </c>
      <c r="E45" s="135" t="s">
        <v>53</v>
      </c>
      <c r="F45" s="159">
        <v>220170</v>
      </c>
      <c r="G45" s="159">
        <v>200170</v>
      </c>
      <c r="H45" s="159">
        <v>-156136</v>
      </c>
      <c r="I45" s="186">
        <v>176136</v>
      </c>
      <c r="J45" s="165">
        <v>176136</v>
      </c>
      <c r="K45" s="160"/>
      <c r="L45" s="161"/>
      <c r="M45" s="162" t="s">
        <v>6</v>
      </c>
    </row>
    <row r="46" spans="1:13" s="3" customFormat="1" ht="15" customHeight="1">
      <c r="A46" s="243">
        <v>21</v>
      </c>
      <c r="B46" s="158">
        <v>60016</v>
      </c>
      <c r="C46" s="164">
        <v>6050</v>
      </c>
      <c r="D46" s="163" t="s">
        <v>93</v>
      </c>
      <c r="E46" s="135" t="s">
        <v>53</v>
      </c>
      <c r="F46" s="159">
        <v>258300</v>
      </c>
      <c r="G46" s="159">
        <v>248300</v>
      </c>
      <c r="H46" s="159">
        <v>-206640</v>
      </c>
      <c r="I46" s="186">
        <v>206640</v>
      </c>
      <c r="J46" s="165">
        <f t="shared" si="1"/>
        <v>206640</v>
      </c>
      <c r="K46" s="160"/>
      <c r="L46" s="161"/>
      <c r="M46" s="162" t="s">
        <v>6</v>
      </c>
    </row>
    <row r="47" spans="1:13" s="3" customFormat="1" ht="21">
      <c r="A47" s="243">
        <v>22</v>
      </c>
      <c r="B47" s="133">
        <v>60016</v>
      </c>
      <c r="C47" s="137">
        <v>6050</v>
      </c>
      <c r="D47" s="70" t="s">
        <v>49</v>
      </c>
      <c r="E47" s="135" t="s">
        <v>53</v>
      </c>
      <c r="F47" s="134">
        <v>150060</v>
      </c>
      <c r="G47" s="134">
        <v>150060</v>
      </c>
      <c r="H47" s="134">
        <v>-120048</v>
      </c>
      <c r="I47" s="186">
        <v>120048</v>
      </c>
      <c r="J47" s="165">
        <f t="shared" si="1"/>
        <v>120048</v>
      </c>
      <c r="K47" s="103"/>
      <c r="L47" s="104"/>
      <c r="M47" s="117" t="s">
        <v>6</v>
      </c>
    </row>
    <row r="48" spans="1:13" s="3" customFormat="1" ht="16.5" customHeight="1">
      <c r="A48" s="243">
        <v>23</v>
      </c>
      <c r="B48" s="158">
        <v>60016</v>
      </c>
      <c r="C48" s="164">
        <v>6050</v>
      </c>
      <c r="D48" s="166" t="s">
        <v>192</v>
      </c>
      <c r="E48" s="135" t="s">
        <v>80</v>
      </c>
      <c r="F48" s="159">
        <v>499149</v>
      </c>
      <c r="G48" s="159">
        <v>149</v>
      </c>
      <c r="H48" s="159"/>
      <c r="I48" s="186">
        <v>499000</v>
      </c>
      <c r="J48" s="165">
        <f t="shared" si="1"/>
        <v>499000</v>
      </c>
      <c r="K48" s="160"/>
      <c r="L48" s="161"/>
      <c r="M48" s="162" t="s">
        <v>6</v>
      </c>
    </row>
    <row r="49" spans="1:13" s="3" customFormat="1" ht="31.5">
      <c r="A49" s="243">
        <v>24</v>
      </c>
      <c r="B49" s="158">
        <v>60016</v>
      </c>
      <c r="C49" s="164">
        <v>6050</v>
      </c>
      <c r="D49" s="166" t="s">
        <v>105</v>
      </c>
      <c r="E49" s="163" t="s">
        <v>85</v>
      </c>
      <c r="F49" s="159">
        <v>301230</v>
      </c>
      <c r="G49" s="159"/>
      <c r="H49" s="159">
        <v>1230</v>
      </c>
      <c r="I49" s="186">
        <v>100000</v>
      </c>
      <c r="J49" s="165">
        <f t="shared" si="1"/>
        <v>100000</v>
      </c>
      <c r="K49" s="160"/>
      <c r="L49" s="161"/>
      <c r="M49" s="162" t="s">
        <v>6</v>
      </c>
    </row>
    <row r="50" spans="1:13" s="3" customFormat="1" ht="14.25" customHeight="1">
      <c r="A50" s="243">
        <v>25</v>
      </c>
      <c r="B50" s="158">
        <v>60016</v>
      </c>
      <c r="C50" s="164">
        <v>6050</v>
      </c>
      <c r="D50" s="163" t="s">
        <v>64</v>
      </c>
      <c r="E50" s="157" t="s">
        <v>77</v>
      </c>
      <c r="F50" s="159">
        <v>908585</v>
      </c>
      <c r="G50" s="159"/>
      <c r="H50" s="159">
        <v>3700</v>
      </c>
      <c r="I50" s="186">
        <v>100000</v>
      </c>
      <c r="J50" s="165">
        <f>I50</f>
        <v>100000</v>
      </c>
      <c r="K50" s="160"/>
      <c r="L50" s="161"/>
      <c r="M50" s="162" t="s">
        <v>6</v>
      </c>
    </row>
    <row r="51" spans="1:13" s="3" customFormat="1" ht="31.5">
      <c r="A51" s="243">
        <v>26</v>
      </c>
      <c r="B51" s="158">
        <v>60016</v>
      </c>
      <c r="C51" s="164">
        <v>6050</v>
      </c>
      <c r="D51" s="163" t="s">
        <v>86</v>
      </c>
      <c r="E51" s="163" t="s">
        <v>80</v>
      </c>
      <c r="F51" s="159">
        <v>107502</v>
      </c>
      <c r="G51" s="159"/>
      <c r="H51" s="159"/>
      <c r="I51" s="186">
        <v>107502</v>
      </c>
      <c r="J51" s="165">
        <f aca="true" t="shared" si="2" ref="J51:J66">I51</f>
        <v>107502</v>
      </c>
      <c r="K51" s="160"/>
      <c r="L51" s="161"/>
      <c r="M51" s="162" t="s">
        <v>6</v>
      </c>
    </row>
    <row r="52" spans="1:13" s="3" customFormat="1" ht="21">
      <c r="A52" s="243">
        <v>27</v>
      </c>
      <c r="B52" s="101">
        <v>60016</v>
      </c>
      <c r="C52" s="115">
        <v>6050</v>
      </c>
      <c r="D52" s="70" t="s">
        <v>58</v>
      </c>
      <c r="E52" s="70" t="s">
        <v>53</v>
      </c>
      <c r="F52" s="102">
        <v>182040</v>
      </c>
      <c r="G52" s="102">
        <v>182040</v>
      </c>
      <c r="H52" s="102">
        <v>-182040</v>
      </c>
      <c r="I52" s="186">
        <v>182040</v>
      </c>
      <c r="J52" s="77">
        <f t="shared" si="2"/>
        <v>182040</v>
      </c>
      <c r="K52" s="103"/>
      <c r="L52" s="104"/>
      <c r="M52" s="117" t="s">
        <v>6</v>
      </c>
    </row>
    <row r="53" spans="1:13" s="3" customFormat="1" ht="31.5">
      <c r="A53" s="243">
        <v>28</v>
      </c>
      <c r="B53" s="133">
        <v>60016</v>
      </c>
      <c r="C53" s="137">
        <v>6050</v>
      </c>
      <c r="D53" s="70" t="s">
        <v>84</v>
      </c>
      <c r="E53" s="70" t="s">
        <v>80</v>
      </c>
      <c r="F53" s="134">
        <v>66420</v>
      </c>
      <c r="G53" s="134"/>
      <c r="H53" s="134"/>
      <c r="I53" s="186">
        <v>66420</v>
      </c>
      <c r="J53" s="77">
        <f t="shared" si="2"/>
        <v>66420</v>
      </c>
      <c r="K53" s="103"/>
      <c r="L53" s="104"/>
      <c r="M53" s="117" t="s">
        <v>6</v>
      </c>
    </row>
    <row r="54" spans="1:13" s="3" customFormat="1" ht="21">
      <c r="A54" s="243">
        <v>29</v>
      </c>
      <c r="B54" s="101">
        <v>60016</v>
      </c>
      <c r="C54" s="115">
        <v>6050</v>
      </c>
      <c r="D54" s="70" t="s">
        <v>56</v>
      </c>
      <c r="E54" s="70" t="s">
        <v>80</v>
      </c>
      <c r="F54" s="102">
        <v>58794</v>
      </c>
      <c r="G54" s="102"/>
      <c r="H54" s="102"/>
      <c r="I54" s="186">
        <v>58794</v>
      </c>
      <c r="J54" s="77">
        <f t="shared" si="2"/>
        <v>58794</v>
      </c>
      <c r="K54" s="103"/>
      <c r="L54" s="104"/>
      <c r="M54" s="117" t="s">
        <v>6</v>
      </c>
    </row>
    <row r="55" spans="1:13" s="3" customFormat="1" ht="21">
      <c r="A55" s="243">
        <v>30</v>
      </c>
      <c r="B55" s="101">
        <v>60016</v>
      </c>
      <c r="C55" s="115">
        <v>6050</v>
      </c>
      <c r="D55" s="70" t="s">
        <v>54</v>
      </c>
      <c r="E55" s="70" t="s">
        <v>53</v>
      </c>
      <c r="F55" s="102">
        <v>98640</v>
      </c>
      <c r="G55" s="102"/>
      <c r="H55" s="102"/>
      <c r="I55" s="186">
        <v>93640</v>
      </c>
      <c r="J55" s="77">
        <f t="shared" si="2"/>
        <v>93640</v>
      </c>
      <c r="K55" s="103"/>
      <c r="L55" s="104"/>
      <c r="M55" s="117" t="s">
        <v>6</v>
      </c>
    </row>
    <row r="56" spans="1:13" s="3" customFormat="1" ht="31.5">
      <c r="A56" s="243">
        <v>31</v>
      </c>
      <c r="B56" s="101">
        <v>60016</v>
      </c>
      <c r="C56" s="115">
        <v>6050</v>
      </c>
      <c r="D56" s="70" t="s">
        <v>94</v>
      </c>
      <c r="E56" s="106" t="s">
        <v>80</v>
      </c>
      <c r="F56" s="102">
        <v>146370</v>
      </c>
      <c r="G56" s="102"/>
      <c r="H56" s="102"/>
      <c r="I56" s="186">
        <v>146370</v>
      </c>
      <c r="J56" s="77">
        <f t="shared" si="2"/>
        <v>146370</v>
      </c>
      <c r="K56" s="103"/>
      <c r="L56" s="104"/>
      <c r="M56" s="117" t="s">
        <v>6</v>
      </c>
    </row>
    <row r="57" spans="1:13" s="3" customFormat="1" ht="31.5">
      <c r="A57" s="243">
        <v>32</v>
      </c>
      <c r="B57" s="158">
        <v>60016</v>
      </c>
      <c r="C57" s="164">
        <v>6050</v>
      </c>
      <c r="D57" s="163" t="s">
        <v>120</v>
      </c>
      <c r="E57" s="163" t="s">
        <v>80</v>
      </c>
      <c r="F57" s="159">
        <v>100000</v>
      </c>
      <c r="G57" s="159"/>
      <c r="H57" s="159"/>
      <c r="I57" s="186">
        <v>100000</v>
      </c>
      <c r="J57" s="165">
        <f t="shared" si="2"/>
        <v>100000</v>
      </c>
      <c r="K57" s="160"/>
      <c r="L57" s="161"/>
      <c r="M57" s="162" t="s">
        <v>6</v>
      </c>
    </row>
    <row r="58" spans="1:13" s="3" customFormat="1" ht="31.5">
      <c r="A58" s="243">
        <v>33</v>
      </c>
      <c r="B58" s="242">
        <v>60016</v>
      </c>
      <c r="C58" s="242">
        <v>6050</v>
      </c>
      <c r="D58" s="246" t="s">
        <v>187</v>
      </c>
      <c r="E58" s="241" t="s">
        <v>80</v>
      </c>
      <c r="F58" s="240">
        <v>81277</v>
      </c>
      <c r="G58" s="230"/>
      <c r="H58" s="230"/>
      <c r="I58" s="239">
        <v>81200</v>
      </c>
      <c r="J58" s="237">
        <f>I58</f>
        <v>81200</v>
      </c>
      <c r="K58" s="231"/>
      <c r="L58" s="232"/>
      <c r="M58" s="233" t="s">
        <v>6</v>
      </c>
    </row>
    <row r="59" spans="1:13" s="3" customFormat="1" ht="15" customHeight="1">
      <c r="A59" s="243">
        <v>34</v>
      </c>
      <c r="B59" s="158">
        <v>60016</v>
      </c>
      <c r="C59" s="164">
        <v>6050</v>
      </c>
      <c r="D59" s="163" t="s">
        <v>102</v>
      </c>
      <c r="E59" s="163" t="s">
        <v>80</v>
      </c>
      <c r="F59" s="159">
        <v>99015</v>
      </c>
      <c r="G59" s="159"/>
      <c r="H59" s="159"/>
      <c r="I59" s="186">
        <v>99015</v>
      </c>
      <c r="J59" s="165">
        <f t="shared" si="2"/>
        <v>99015</v>
      </c>
      <c r="K59" s="160"/>
      <c r="L59" s="161"/>
      <c r="M59" s="162" t="s">
        <v>6</v>
      </c>
    </row>
    <row r="60" spans="1:13" s="3" customFormat="1" ht="15" customHeight="1">
      <c r="A60" s="243">
        <v>35</v>
      </c>
      <c r="B60" s="158">
        <v>60016</v>
      </c>
      <c r="C60" s="164">
        <v>6050</v>
      </c>
      <c r="D60" s="163" t="s">
        <v>154</v>
      </c>
      <c r="E60" s="163" t="s">
        <v>136</v>
      </c>
      <c r="F60" s="159">
        <v>100000</v>
      </c>
      <c r="G60" s="159"/>
      <c r="H60" s="159"/>
      <c r="I60" s="186"/>
      <c r="J60" s="165">
        <f>I60</f>
        <v>0</v>
      </c>
      <c r="K60" s="160"/>
      <c r="L60" s="161"/>
      <c r="M60" s="162" t="s">
        <v>6</v>
      </c>
    </row>
    <row r="61" spans="1:13" s="3" customFormat="1" ht="21">
      <c r="A61" s="243">
        <v>36</v>
      </c>
      <c r="B61" s="133">
        <v>60016</v>
      </c>
      <c r="C61" s="137">
        <v>6050</v>
      </c>
      <c r="D61" s="70" t="s">
        <v>48</v>
      </c>
      <c r="E61" s="135" t="s">
        <v>53</v>
      </c>
      <c r="F61" s="134">
        <v>254610</v>
      </c>
      <c r="G61" s="134">
        <v>249610</v>
      </c>
      <c r="H61" s="134">
        <v>-198688</v>
      </c>
      <c r="I61" s="186">
        <v>203688</v>
      </c>
      <c r="J61" s="165">
        <f t="shared" si="2"/>
        <v>203688</v>
      </c>
      <c r="K61" s="103"/>
      <c r="L61" s="104"/>
      <c r="M61" s="117" t="s">
        <v>6</v>
      </c>
    </row>
    <row r="62" spans="1:13" s="3" customFormat="1" ht="14.25" customHeight="1">
      <c r="A62" s="243">
        <v>37</v>
      </c>
      <c r="B62" s="133">
        <v>60016</v>
      </c>
      <c r="C62" s="137">
        <v>6050</v>
      </c>
      <c r="D62" s="70" t="s">
        <v>63</v>
      </c>
      <c r="E62" s="135" t="s">
        <v>85</v>
      </c>
      <c r="F62" s="134">
        <v>900000</v>
      </c>
      <c r="G62" s="134"/>
      <c r="H62" s="134"/>
      <c r="I62" s="186">
        <v>100000</v>
      </c>
      <c r="J62" s="165">
        <f t="shared" si="2"/>
        <v>100000</v>
      </c>
      <c r="K62" s="103"/>
      <c r="L62" s="104"/>
      <c r="M62" s="117" t="s">
        <v>6</v>
      </c>
    </row>
    <row r="63" spans="1:13" s="3" customFormat="1" ht="31.5">
      <c r="A63" s="243">
        <v>38</v>
      </c>
      <c r="B63" s="158">
        <v>60016</v>
      </c>
      <c r="C63" s="164">
        <v>600</v>
      </c>
      <c r="D63" s="163" t="s">
        <v>73</v>
      </c>
      <c r="E63" s="135" t="s">
        <v>80</v>
      </c>
      <c r="F63" s="159">
        <v>107625</v>
      </c>
      <c r="G63" s="159"/>
      <c r="H63" s="159"/>
      <c r="I63" s="186">
        <v>107625</v>
      </c>
      <c r="J63" s="165">
        <f t="shared" si="2"/>
        <v>107625</v>
      </c>
      <c r="K63" s="160"/>
      <c r="L63" s="161"/>
      <c r="M63" s="162" t="s">
        <v>6</v>
      </c>
    </row>
    <row r="64" spans="1:13" s="3" customFormat="1" ht="24" customHeight="1">
      <c r="A64" s="243">
        <v>39</v>
      </c>
      <c r="B64" s="158">
        <v>60016</v>
      </c>
      <c r="C64" s="164">
        <v>6050</v>
      </c>
      <c r="D64" s="163" t="s">
        <v>66</v>
      </c>
      <c r="E64" s="135" t="s">
        <v>53</v>
      </c>
      <c r="F64" s="159">
        <v>84255</v>
      </c>
      <c r="G64" s="159">
        <v>84255</v>
      </c>
      <c r="H64" s="159">
        <v>-84255</v>
      </c>
      <c r="I64" s="186">
        <v>84255</v>
      </c>
      <c r="J64" s="165">
        <f t="shared" si="2"/>
        <v>84255</v>
      </c>
      <c r="K64" s="160"/>
      <c r="L64" s="161"/>
      <c r="M64" s="162" t="s">
        <v>6</v>
      </c>
    </row>
    <row r="65" spans="1:13" s="3" customFormat="1" ht="45" customHeight="1">
      <c r="A65" s="243">
        <v>40</v>
      </c>
      <c r="B65" s="158">
        <v>60016</v>
      </c>
      <c r="C65" s="164">
        <v>6050</v>
      </c>
      <c r="D65" s="163" t="s">
        <v>88</v>
      </c>
      <c r="E65" s="135" t="s">
        <v>80</v>
      </c>
      <c r="F65" s="159">
        <v>154000</v>
      </c>
      <c r="G65" s="159">
        <v>4000</v>
      </c>
      <c r="H65" s="159"/>
      <c r="I65" s="186">
        <v>150000</v>
      </c>
      <c r="J65" s="165">
        <f t="shared" si="2"/>
        <v>150000</v>
      </c>
      <c r="K65" s="160"/>
      <c r="L65" s="161"/>
      <c r="M65" s="162" t="s">
        <v>6</v>
      </c>
    </row>
    <row r="66" spans="1:13" s="3" customFormat="1" ht="21">
      <c r="A66" s="243">
        <v>41</v>
      </c>
      <c r="B66" s="158">
        <v>60016</v>
      </c>
      <c r="C66" s="164">
        <v>6050</v>
      </c>
      <c r="D66" s="163" t="s">
        <v>92</v>
      </c>
      <c r="E66" s="135" t="s">
        <v>80</v>
      </c>
      <c r="F66" s="159">
        <v>113220</v>
      </c>
      <c r="G66" s="159"/>
      <c r="H66" s="159"/>
      <c r="I66" s="186">
        <v>113220</v>
      </c>
      <c r="J66" s="165">
        <f t="shared" si="2"/>
        <v>113220</v>
      </c>
      <c r="K66" s="160"/>
      <c r="L66" s="161"/>
      <c r="M66" s="162" t="s">
        <v>6</v>
      </c>
    </row>
    <row r="67" spans="1:15" s="3" customFormat="1" ht="23.25" customHeight="1">
      <c r="A67" s="243">
        <v>42</v>
      </c>
      <c r="B67" s="158">
        <v>60016</v>
      </c>
      <c r="C67" s="164">
        <v>6050</v>
      </c>
      <c r="D67" s="163" t="s">
        <v>87</v>
      </c>
      <c r="E67" s="135" t="s">
        <v>80</v>
      </c>
      <c r="F67" s="159">
        <v>142680</v>
      </c>
      <c r="G67" s="159"/>
      <c r="H67" s="159"/>
      <c r="I67" s="186">
        <v>142680</v>
      </c>
      <c r="J67" s="165">
        <f>I67</f>
        <v>142680</v>
      </c>
      <c r="K67" s="160"/>
      <c r="L67" s="161"/>
      <c r="M67" s="162" t="s">
        <v>6</v>
      </c>
      <c r="O67" s="3" t="s">
        <v>1</v>
      </c>
    </row>
    <row r="68" spans="1:13" s="3" customFormat="1" ht="14.25" customHeight="1">
      <c r="A68" s="21"/>
      <c r="B68" s="22"/>
      <c r="C68" s="21"/>
      <c r="D68" s="152" t="s">
        <v>131</v>
      </c>
      <c r="E68" s="153"/>
      <c r="F68" s="154">
        <f>F69</f>
        <v>450800</v>
      </c>
      <c r="G68" s="154">
        <f>SUM(G69:G91)</f>
        <v>391000</v>
      </c>
      <c r="H68" s="154">
        <f>SUM(H69:H91)</f>
        <v>-65000</v>
      </c>
      <c r="I68" s="187">
        <f>I69</f>
        <v>450800</v>
      </c>
      <c r="J68" s="155">
        <f>J69</f>
        <v>450800</v>
      </c>
      <c r="K68" s="154"/>
      <c r="L68" s="154"/>
      <c r="M68" s="156"/>
    </row>
    <row r="69" spans="1:13" s="3" customFormat="1" ht="15" customHeight="1">
      <c r="A69" s="164">
        <v>43</v>
      </c>
      <c r="B69" s="158">
        <v>60016</v>
      </c>
      <c r="C69" s="164">
        <v>6060</v>
      </c>
      <c r="D69" s="163" t="s">
        <v>179</v>
      </c>
      <c r="E69" s="135">
        <v>2018</v>
      </c>
      <c r="F69" s="159">
        <v>450800</v>
      </c>
      <c r="G69" s="159">
        <v>65000</v>
      </c>
      <c r="H69" s="159">
        <v>-65000</v>
      </c>
      <c r="I69" s="186">
        <v>450800</v>
      </c>
      <c r="J69" s="165">
        <f>I69</f>
        <v>450800</v>
      </c>
      <c r="K69" s="160"/>
      <c r="L69" s="161"/>
      <c r="M69" s="162" t="s">
        <v>132</v>
      </c>
    </row>
    <row r="70" spans="1:13" s="3" customFormat="1" ht="14.25" customHeight="1">
      <c r="A70" s="21"/>
      <c r="B70" s="22"/>
      <c r="C70" s="21"/>
      <c r="D70" s="152" t="s">
        <v>117</v>
      </c>
      <c r="E70" s="153"/>
      <c r="F70" s="154">
        <f>F71+F72</f>
        <v>9000</v>
      </c>
      <c r="G70" s="154">
        <f>G71</f>
        <v>0</v>
      </c>
      <c r="H70" s="154">
        <f>H71</f>
        <v>0</v>
      </c>
      <c r="I70" s="187">
        <f>I71</f>
        <v>0</v>
      </c>
      <c r="J70" s="154">
        <f>J71</f>
        <v>0</v>
      </c>
      <c r="K70" s="154">
        <f>SUM(K71:K71)</f>
        <v>0</v>
      </c>
      <c r="L70" s="154">
        <f>SUM(L71:L71)</f>
        <v>0</v>
      </c>
      <c r="M70" s="154"/>
    </row>
    <row r="71" spans="1:13" s="3" customFormat="1" ht="12.75" customHeight="1">
      <c r="A71" s="284">
        <v>44</v>
      </c>
      <c r="B71" s="158">
        <v>60095</v>
      </c>
      <c r="C71" s="164">
        <v>6057</v>
      </c>
      <c r="D71" s="298" t="s">
        <v>114</v>
      </c>
      <c r="E71" s="297" t="s">
        <v>115</v>
      </c>
      <c r="F71" s="159">
        <v>7200</v>
      </c>
      <c r="G71" s="159"/>
      <c r="H71" s="159"/>
      <c r="I71" s="186">
        <f>G71+H71</f>
        <v>0</v>
      </c>
      <c r="J71" s="165">
        <f>I71</f>
        <v>0</v>
      </c>
      <c r="K71" s="160"/>
      <c r="L71" s="161"/>
      <c r="M71" s="309" t="s">
        <v>107</v>
      </c>
    </row>
    <row r="72" spans="1:13" s="3" customFormat="1" ht="14.25" customHeight="1">
      <c r="A72" s="299"/>
      <c r="B72" s="158">
        <v>60095</v>
      </c>
      <c r="C72" s="164">
        <v>6059</v>
      </c>
      <c r="D72" s="325"/>
      <c r="E72" s="306"/>
      <c r="F72" s="159">
        <v>1800</v>
      </c>
      <c r="G72" s="159"/>
      <c r="H72" s="159"/>
      <c r="I72" s="186">
        <f>G72+H72</f>
        <v>0</v>
      </c>
      <c r="J72" s="165">
        <f>I72</f>
        <v>0</v>
      </c>
      <c r="K72" s="160"/>
      <c r="L72" s="161"/>
      <c r="M72" s="310"/>
    </row>
    <row r="73" spans="1:15" s="3" customFormat="1" ht="14.25" customHeight="1">
      <c r="A73" s="19"/>
      <c r="B73" s="20" t="s">
        <v>1</v>
      </c>
      <c r="C73" s="98"/>
      <c r="D73" s="29" t="s">
        <v>108</v>
      </c>
      <c r="E73" s="20"/>
      <c r="F73" s="107">
        <f>F74</f>
        <v>2500</v>
      </c>
      <c r="G73" s="107">
        <f>G74+G75</f>
        <v>0</v>
      </c>
      <c r="H73" s="107">
        <f>H74+H75</f>
        <v>0</v>
      </c>
      <c r="I73" s="183">
        <f>I74</f>
        <v>2500</v>
      </c>
      <c r="J73" s="107">
        <f>J74</f>
        <v>2500</v>
      </c>
      <c r="K73" s="107"/>
      <c r="L73" s="107"/>
      <c r="M73" s="62"/>
      <c r="N73" s="173"/>
      <c r="O73" s="173">
        <f>I73</f>
        <v>2500</v>
      </c>
    </row>
    <row r="74" spans="1:13" s="3" customFormat="1" ht="12.75">
      <c r="A74" s="75"/>
      <c r="B74" s="49"/>
      <c r="C74" s="51"/>
      <c r="D74" s="123" t="s">
        <v>109</v>
      </c>
      <c r="E74" s="150"/>
      <c r="F74" s="151">
        <f>SUM(F75:F76)</f>
        <v>2500</v>
      </c>
      <c r="G74" s="151">
        <f>SUM(G75:G76)</f>
        <v>0</v>
      </c>
      <c r="H74" s="151">
        <f>SUM(H75:H76)</f>
        <v>0</v>
      </c>
      <c r="I74" s="188">
        <f>SUM(I75:I76)</f>
        <v>2500</v>
      </c>
      <c r="J74" s="151">
        <f>SUM(J75:J76)</f>
        <v>2500</v>
      </c>
      <c r="K74" s="50"/>
      <c r="L74" s="50"/>
      <c r="M74" s="65"/>
    </row>
    <row r="75" spans="1:13" s="3" customFormat="1" ht="13.5" customHeight="1">
      <c r="A75" s="284">
        <v>45</v>
      </c>
      <c r="B75" s="158">
        <v>63095</v>
      </c>
      <c r="C75" s="164">
        <v>6057</v>
      </c>
      <c r="D75" s="298" t="s">
        <v>114</v>
      </c>
      <c r="E75" s="297" t="s">
        <v>80</v>
      </c>
      <c r="F75" s="159">
        <v>2000</v>
      </c>
      <c r="G75" s="159"/>
      <c r="H75" s="159"/>
      <c r="I75" s="186">
        <v>2000</v>
      </c>
      <c r="J75" s="165">
        <f>I75</f>
        <v>2000</v>
      </c>
      <c r="K75" s="160"/>
      <c r="L75" s="161"/>
      <c r="M75" s="309" t="s">
        <v>107</v>
      </c>
    </row>
    <row r="76" spans="1:13" s="3" customFormat="1" ht="13.5" customHeight="1">
      <c r="A76" s="299"/>
      <c r="B76" s="158">
        <v>63095</v>
      </c>
      <c r="C76" s="164">
        <v>6059</v>
      </c>
      <c r="D76" s="325"/>
      <c r="E76" s="306"/>
      <c r="F76" s="159">
        <v>500</v>
      </c>
      <c r="G76" s="159"/>
      <c r="H76" s="159"/>
      <c r="I76" s="186">
        <v>500</v>
      </c>
      <c r="J76" s="165">
        <f>I76</f>
        <v>500</v>
      </c>
      <c r="K76" s="160"/>
      <c r="L76" s="161"/>
      <c r="M76" s="310"/>
    </row>
    <row r="77" spans="1:16" s="3" customFormat="1" ht="12" customHeight="1">
      <c r="A77" s="283"/>
      <c r="B77" s="332" t="s">
        <v>1</v>
      </c>
      <c r="C77" s="331"/>
      <c r="D77" s="330" t="s">
        <v>36</v>
      </c>
      <c r="E77" s="333"/>
      <c r="F77" s="329">
        <f>F79</f>
        <v>3483233</v>
      </c>
      <c r="G77" s="207">
        <f>G79</f>
        <v>10000</v>
      </c>
      <c r="H77" s="207">
        <f>H79</f>
        <v>0</v>
      </c>
      <c r="I77" s="329">
        <f>I79</f>
        <v>3349824</v>
      </c>
      <c r="J77" s="329">
        <f>J79</f>
        <v>2900000</v>
      </c>
      <c r="K77" s="251"/>
      <c r="L77" s="329"/>
      <c r="M77" s="327"/>
      <c r="N77" s="173"/>
      <c r="O77" s="173">
        <f>I77</f>
        <v>3349824</v>
      </c>
      <c r="P77" s="173"/>
    </row>
    <row r="78" spans="1:13" s="3" customFormat="1" ht="15" customHeight="1">
      <c r="A78" s="278"/>
      <c r="B78" s="278"/>
      <c r="C78" s="278"/>
      <c r="D78" s="328"/>
      <c r="E78" s="328"/>
      <c r="F78" s="328"/>
      <c r="G78" s="208"/>
      <c r="H78" s="208"/>
      <c r="I78" s="328"/>
      <c r="J78" s="328"/>
      <c r="K78" s="252">
        <f>K81</f>
        <v>449824</v>
      </c>
      <c r="L78" s="328"/>
      <c r="M78" s="328"/>
    </row>
    <row r="79" spans="1:13" s="3" customFormat="1" ht="15" customHeight="1">
      <c r="A79" s="75"/>
      <c r="B79" s="49"/>
      <c r="C79" s="51"/>
      <c r="D79" s="123" t="s">
        <v>81</v>
      </c>
      <c r="E79" s="150"/>
      <c r="F79" s="151">
        <f>SUM(F80:F80)</f>
        <v>3483233</v>
      </c>
      <c r="G79" s="151">
        <f>SUM(G80:G80)</f>
        <v>10000</v>
      </c>
      <c r="H79" s="151">
        <f>SUM(H80:H80)</f>
        <v>0</v>
      </c>
      <c r="I79" s="188">
        <f>SUM(I80:I80)</f>
        <v>3349824</v>
      </c>
      <c r="J79" s="151">
        <f>SUM(J80:J80)</f>
        <v>2900000</v>
      </c>
      <c r="K79" s="50"/>
      <c r="L79" s="50"/>
      <c r="M79" s="65"/>
    </row>
    <row r="80" spans="1:13" s="3" customFormat="1" ht="10.5">
      <c r="A80" s="284">
        <v>46</v>
      </c>
      <c r="B80" s="287">
        <v>70005</v>
      </c>
      <c r="C80" s="287">
        <v>6050</v>
      </c>
      <c r="D80" s="298" t="s">
        <v>76</v>
      </c>
      <c r="E80" s="297" t="s">
        <v>53</v>
      </c>
      <c r="F80" s="296">
        <v>3483233</v>
      </c>
      <c r="G80" s="102">
        <v>10000</v>
      </c>
      <c r="H80" s="102"/>
      <c r="I80" s="317">
        <f>J80+K81</f>
        <v>3349824</v>
      </c>
      <c r="J80" s="296">
        <v>2900000</v>
      </c>
      <c r="K80" s="253"/>
      <c r="L80" s="313"/>
      <c r="M80" s="326" t="s">
        <v>17</v>
      </c>
    </row>
    <row r="81" spans="1:13" s="3" customFormat="1" ht="10.5">
      <c r="A81" s="278"/>
      <c r="B81" s="278"/>
      <c r="C81" s="278"/>
      <c r="D81" s="278"/>
      <c r="E81" s="278"/>
      <c r="F81" s="278"/>
      <c r="G81" s="159"/>
      <c r="H81" s="159"/>
      <c r="I81" s="278"/>
      <c r="J81" s="278"/>
      <c r="K81" s="254">
        <v>449824</v>
      </c>
      <c r="L81" s="278"/>
      <c r="M81" s="278"/>
    </row>
    <row r="82" spans="1:15" s="3" customFormat="1" ht="16.5" customHeight="1">
      <c r="A82" s="19"/>
      <c r="B82" s="20" t="s">
        <v>1</v>
      </c>
      <c r="C82" s="98"/>
      <c r="D82" s="29" t="s">
        <v>39</v>
      </c>
      <c r="E82" s="20"/>
      <c r="F82" s="107">
        <f>F83+F84</f>
        <v>450000</v>
      </c>
      <c r="G82" s="107">
        <f>G83+G84</f>
        <v>74000</v>
      </c>
      <c r="H82" s="107">
        <f>H83+H84</f>
        <v>0</v>
      </c>
      <c r="I82" s="107">
        <f>I83+I84</f>
        <v>450000</v>
      </c>
      <c r="J82" s="107">
        <f>J83+J84</f>
        <v>450000</v>
      </c>
      <c r="K82" s="107"/>
      <c r="L82" s="107"/>
      <c r="M82" s="62"/>
      <c r="N82" s="173">
        <f>I83</f>
        <v>290000</v>
      </c>
      <c r="O82" s="173">
        <f>J84</f>
        <v>160000</v>
      </c>
    </row>
    <row r="83" spans="1:13" s="3" customFormat="1" ht="12.75">
      <c r="A83" s="75"/>
      <c r="B83" s="49"/>
      <c r="C83" s="51"/>
      <c r="D83" s="52" t="s">
        <v>70</v>
      </c>
      <c r="E83" s="53"/>
      <c r="F83" s="114">
        <f>F85+F87+F89</f>
        <v>290000</v>
      </c>
      <c r="G83" s="114">
        <f>G85+G87+G89</f>
        <v>74000</v>
      </c>
      <c r="H83" s="114">
        <f>H85+H87+H89</f>
        <v>0</v>
      </c>
      <c r="I83" s="114">
        <f>I85+I87+I89</f>
        <v>290000</v>
      </c>
      <c r="J83" s="114">
        <f>J85+J87+J89</f>
        <v>290000</v>
      </c>
      <c r="K83" s="50"/>
      <c r="L83" s="50"/>
      <c r="M83" s="65"/>
    </row>
    <row r="84" spans="1:13" s="3" customFormat="1" ht="12.75">
      <c r="A84" s="75"/>
      <c r="B84" s="49"/>
      <c r="C84" s="51"/>
      <c r="D84" s="52" t="s">
        <v>122</v>
      </c>
      <c r="E84" s="53"/>
      <c r="F84" s="114">
        <f>F91</f>
        <v>160000</v>
      </c>
      <c r="G84" s="114">
        <f>G91</f>
        <v>0</v>
      </c>
      <c r="H84" s="114">
        <f>H91</f>
        <v>0</v>
      </c>
      <c r="I84" s="114">
        <f>I91</f>
        <v>160000</v>
      </c>
      <c r="J84" s="114">
        <f>J91</f>
        <v>160000</v>
      </c>
      <c r="K84" s="50"/>
      <c r="L84" s="50"/>
      <c r="M84" s="65"/>
    </row>
    <row r="85" spans="1:13" s="3" customFormat="1" ht="12.75">
      <c r="A85" s="136"/>
      <c r="B85" s="108"/>
      <c r="C85" s="136"/>
      <c r="D85" s="123" t="s">
        <v>156</v>
      </c>
      <c r="E85" s="124"/>
      <c r="F85" s="95">
        <f>SUM(F86:F86)</f>
        <v>40000</v>
      </c>
      <c r="G85" s="95">
        <f>SUM(G86:G86)</f>
        <v>37000</v>
      </c>
      <c r="H85" s="95">
        <f>SUM(H86:H86)</f>
        <v>0</v>
      </c>
      <c r="I85" s="188">
        <f>SUM(I86:I86)</f>
        <v>40000</v>
      </c>
      <c r="J85" s="95">
        <f>SUM(J86:J86)</f>
        <v>40000</v>
      </c>
      <c r="K85" s="95"/>
      <c r="L85" s="95"/>
      <c r="M85" s="125"/>
    </row>
    <row r="86" spans="1:13" s="3" customFormat="1" ht="16.5">
      <c r="A86" s="136">
        <v>47</v>
      </c>
      <c r="B86" s="108">
        <v>75022</v>
      </c>
      <c r="C86" s="136">
        <v>6060</v>
      </c>
      <c r="D86" s="140" t="s">
        <v>159</v>
      </c>
      <c r="E86" s="135">
        <v>2018</v>
      </c>
      <c r="F86" s="138">
        <v>40000</v>
      </c>
      <c r="G86" s="79">
        <v>37000</v>
      </c>
      <c r="H86" s="138"/>
      <c r="I86" s="186">
        <v>40000</v>
      </c>
      <c r="J86" s="112">
        <f>I86</f>
        <v>40000</v>
      </c>
      <c r="K86" s="112"/>
      <c r="L86" s="159"/>
      <c r="M86" s="116" t="s">
        <v>40</v>
      </c>
    </row>
    <row r="87" spans="1:13" s="3" customFormat="1" ht="12" customHeight="1">
      <c r="A87" s="136"/>
      <c r="B87" s="108"/>
      <c r="C87" s="136"/>
      <c r="D87" s="123" t="s">
        <v>161</v>
      </c>
      <c r="E87" s="124"/>
      <c r="F87" s="95">
        <f>F88</f>
        <v>100000</v>
      </c>
      <c r="G87" s="95">
        <f>G88</f>
        <v>0</v>
      </c>
      <c r="H87" s="95">
        <f>H88</f>
        <v>0</v>
      </c>
      <c r="I87" s="95">
        <f>I88</f>
        <v>100000</v>
      </c>
      <c r="J87" s="95">
        <f>J88</f>
        <v>100000</v>
      </c>
      <c r="K87" s="95">
        <f>SUM(K88:K88)</f>
        <v>0</v>
      </c>
      <c r="L87" s="95">
        <f>SUM(L88:L88)</f>
        <v>0</v>
      </c>
      <c r="M87" s="125"/>
    </row>
    <row r="88" spans="1:13" s="3" customFormat="1" ht="33.75" customHeight="1">
      <c r="A88" s="136">
        <v>48</v>
      </c>
      <c r="B88" s="108">
        <v>75023</v>
      </c>
      <c r="C88" s="136">
        <v>6050</v>
      </c>
      <c r="D88" s="140" t="s">
        <v>160</v>
      </c>
      <c r="E88" s="135">
        <v>2018</v>
      </c>
      <c r="F88" s="138">
        <v>100000</v>
      </c>
      <c r="G88" s="79"/>
      <c r="H88" s="138"/>
      <c r="I88" s="186">
        <v>100000</v>
      </c>
      <c r="J88" s="112">
        <f>I88</f>
        <v>100000</v>
      </c>
      <c r="K88" s="112"/>
      <c r="L88" s="134"/>
      <c r="M88" s="116" t="s">
        <v>40</v>
      </c>
    </row>
    <row r="89" spans="1:13" s="3" customFormat="1" ht="16.5" customHeight="1">
      <c r="A89" s="136"/>
      <c r="B89" s="108"/>
      <c r="C89" s="136"/>
      <c r="D89" s="123" t="s">
        <v>157</v>
      </c>
      <c r="E89" s="135"/>
      <c r="F89" s="95">
        <f>F90</f>
        <v>150000</v>
      </c>
      <c r="G89" s="95">
        <f>G90</f>
        <v>37000</v>
      </c>
      <c r="H89" s="95">
        <f>H90</f>
        <v>0</v>
      </c>
      <c r="I89" s="95">
        <f>I90</f>
        <v>150000</v>
      </c>
      <c r="J89" s="95">
        <f>J90</f>
        <v>150000</v>
      </c>
      <c r="K89" s="112"/>
      <c r="L89" s="159"/>
      <c r="M89" s="116"/>
    </row>
    <row r="90" spans="1:13" s="3" customFormat="1" ht="15.75" customHeight="1">
      <c r="A90" s="136">
        <v>49</v>
      </c>
      <c r="B90" s="108">
        <v>75023</v>
      </c>
      <c r="C90" s="136">
        <v>6060</v>
      </c>
      <c r="D90" s="140" t="s">
        <v>150</v>
      </c>
      <c r="E90" s="135">
        <v>2018</v>
      </c>
      <c r="F90" s="138">
        <v>150000</v>
      </c>
      <c r="G90" s="79">
        <v>37000</v>
      </c>
      <c r="H90" s="138"/>
      <c r="I90" s="186">
        <v>150000</v>
      </c>
      <c r="J90" s="112">
        <f>I90</f>
        <v>150000</v>
      </c>
      <c r="K90" s="112"/>
      <c r="L90" s="159"/>
      <c r="M90" s="116" t="s">
        <v>40</v>
      </c>
    </row>
    <row r="91" spans="1:13" s="3" customFormat="1" ht="12.75">
      <c r="A91" s="136"/>
      <c r="B91" s="108"/>
      <c r="C91" s="136"/>
      <c r="D91" s="123" t="s">
        <v>158</v>
      </c>
      <c r="E91" s="124"/>
      <c r="F91" s="95">
        <f>F92</f>
        <v>160000</v>
      </c>
      <c r="G91" s="95">
        <f>G92</f>
        <v>0</v>
      </c>
      <c r="H91" s="95">
        <f>H92</f>
        <v>0</v>
      </c>
      <c r="I91" s="188">
        <f>I92</f>
        <v>160000</v>
      </c>
      <c r="J91" s="95">
        <f>J92</f>
        <v>160000</v>
      </c>
      <c r="K91" s="95">
        <f>SUM(K92:K92)</f>
        <v>0</v>
      </c>
      <c r="L91" s="95">
        <f>SUM(L92:L92)</f>
        <v>0</v>
      </c>
      <c r="M91" s="125"/>
    </row>
    <row r="92" spans="1:13" s="3" customFormat="1" ht="27.75" customHeight="1">
      <c r="A92" s="136">
        <v>50</v>
      </c>
      <c r="B92" s="108">
        <v>75075</v>
      </c>
      <c r="C92" s="136">
        <v>6050</v>
      </c>
      <c r="D92" s="140" t="s">
        <v>82</v>
      </c>
      <c r="E92" s="135" t="s">
        <v>80</v>
      </c>
      <c r="F92" s="138">
        <v>160000</v>
      </c>
      <c r="G92" s="79"/>
      <c r="H92" s="138"/>
      <c r="I92" s="186">
        <v>160000</v>
      </c>
      <c r="J92" s="112">
        <f>I92</f>
        <v>160000</v>
      </c>
      <c r="K92" s="112"/>
      <c r="L92" s="159"/>
      <c r="M92" s="116" t="s">
        <v>83</v>
      </c>
    </row>
    <row r="93" spans="1:13" s="3" customFormat="1" ht="12.75" hidden="1">
      <c r="A93" s="136"/>
      <c r="B93" s="108"/>
      <c r="C93" s="136"/>
      <c r="D93" s="123"/>
      <c r="E93" s="124"/>
      <c r="F93" s="95"/>
      <c r="G93" s="95"/>
      <c r="H93" s="95"/>
      <c r="I93" s="188"/>
      <c r="J93" s="95"/>
      <c r="K93" s="95"/>
      <c r="L93" s="95"/>
      <c r="M93" s="125"/>
    </row>
    <row r="94" spans="1:14" s="3" customFormat="1" ht="15.75" customHeight="1">
      <c r="A94" s="19"/>
      <c r="B94" s="20" t="s">
        <v>1</v>
      </c>
      <c r="C94" s="98"/>
      <c r="D94" s="29" t="s">
        <v>37</v>
      </c>
      <c r="E94" s="40"/>
      <c r="F94" s="107">
        <f>F95</f>
        <v>104000</v>
      </c>
      <c r="G94" s="107">
        <f>G95</f>
        <v>172000</v>
      </c>
      <c r="H94" s="107">
        <f>H95</f>
        <v>-104500</v>
      </c>
      <c r="I94" s="107">
        <f>I95</f>
        <v>104000</v>
      </c>
      <c r="J94" s="107">
        <f>J95</f>
        <v>104000</v>
      </c>
      <c r="K94" s="107"/>
      <c r="L94" s="107"/>
      <c r="M94" s="62"/>
      <c r="N94" s="173">
        <f>I94</f>
        <v>104000</v>
      </c>
    </row>
    <row r="95" spans="1:13" s="3" customFormat="1" ht="14.25" customHeight="1">
      <c r="A95" s="33"/>
      <c r="B95" s="34"/>
      <c r="C95" s="35"/>
      <c r="D95" s="36" t="s">
        <v>59</v>
      </c>
      <c r="E95" s="39"/>
      <c r="F95" s="111">
        <f>SUM(F96:F96)</f>
        <v>104000</v>
      </c>
      <c r="G95" s="111">
        <f>SUM(G96:G96)</f>
        <v>172000</v>
      </c>
      <c r="H95" s="111">
        <f>SUM(H96:H96)</f>
        <v>-104500</v>
      </c>
      <c r="I95" s="183">
        <f>SUM(I96:I96)</f>
        <v>104000</v>
      </c>
      <c r="J95" s="111">
        <f>SUM(J96:J96)</f>
        <v>104000</v>
      </c>
      <c r="K95" s="37"/>
      <c r="L95" s="38"/>
      <c r="M95" s="67"/>
    </row>
    <row r="96" spans="1:13" ht="15.75" customHeight="1">
      <c r="A96" s="113">
        <v>51</v>
      </c>
      <c r="B96" s="105">
        <v>75412</v>
      </c>
      <c r="C96" s="113">
        <v>6060</v>
      </c>
      <c r="D96" s="140" t="s">
        <v>71</v>
      </c>
      <c r="E96" s="106">
        <v>2018</v>
      </c>
      <c r="F96" s="118">
        <f>J96</f>
        <v>104000</v>
      </c>
      <c r="G96" s="119">
        <v>172000</v>
      </c>
      <c r="H96" s="118">
        <v>-104500</v>
      </c>
      <c r="I96" s="186">
        <v>104000</v>
      </c>
      <c r="J96" s="77">
        <f>I96</f>
        <v>104000</v>
      </c>
      <c r="K96" s="103"/>
      <c r="L96" s="109"/>
      <c r="M96" s="126" t="s">
        <v>60</v>
      </c>
    </row>
    <row r="97" spans="1:16" ht="16.5" customHeight="1">
      <c r="A97" s="19"/>
      <c r="B97" s="20" t="s">
        <v>1</v>
      </c>
      <c r="C97" s="98"/>
      <c r="D97" s="29" t="s">
        <v>50</v>
      </c>
      <c r="E97" s="40"/>
      <c r="F97" s="107">
        <f>F98+F99</f>
        <v>6345304</v>
      </c>
      <c r="G97" s="107">
        <f>G98+G99</f>
        <v>400000</v>
      </c>
      <c r="H97" s="107">
        <f>H98+H99</f>
        <v>0</v>
      </c>
      <c r="I97" s="183">
        <f>I98+I99</f>
        <v>775304</v>
      </c>
      <c r="J97" s="107">
        <f>J98+J99</f>
        <v>775304</v>
      </c>
      <c r="K97" s="107"/>
      <c r="L97" s="107"/>
      <c r="M97" s="62"/>
      <c r="N97" s="168">
        <f>I98</f>
        <v>267500</v>
      </c>
      <c r="O97" s="168">
        <f>I99</f>
        <v>507804</v>
      </c>
      <c r="P97" s="168"/>
    </row>
    <row r="98" spans="1:13" ht="12.75">
      <c r="A98" s="46"/>
      <c r="B98" s="47"/>
      <c r="C98" s="48"/>
      <c r="D98" s="52" t="s">
        <v>30</v>
      </c>
      <c r="E98" s="53"/>
      <c r="F98" s="114">
        <f>F100+F107</f>
        <v>267500</v>
      </c>
      <c r="G98" s="114">
        <f>G100+G107</f>
        <v>300000</v>
      </c>
      <c r="H98" s="114">
        <f>H100+H107</f>
        <v>0</v>
      </c>
      <c r="I98" s="114">
        <f>I100+I107</f>
        <v>267500</v>
      </c>
      <c r="J98" s="114">
        <f>J100+J107</f>
        <v>267500</v>
      </c>
      <c r="K98" s="55"/>
      <c r="L98" s="55"/>
      <c r="M98" s="66"/>
    </row>
    <row r="99" spans="1:13" ht="12.75">
      <c r="A99" s="46"/>
      <c r="B99" s="47"/>
      <c r="C99" s="48"/>
      <c r="D99" s="52" t="s">
        <v>31</v>
      </c>
      <c r="E99" s="53"/>
      <c r="F99" s="114">
        <f>F105</f>
        <v>6077804</v>
      </c>
      <c r="G99" s="114">
        <f>G105</f>
        <v>100000</v>
      </c>
      <c r="H99" s="114">
        <f>H105</f>
        <v>0</v>
      </c>
      <c r="I99" s="114">
        <f>I105</f>
        <v>507804</v>
      </c>
      <c r="J99" s="114">
        <f>J105</f>
        <v>507804</v>
      </c>
      <c r="K99" s="55"/>
      <c r="L99" s="55"/>
      <c r="M99" s="66"/>
    </row>
    <row r="100" spans="1:13" ht="12.75">
      <c r="A100" s="33"/>
      <c r="B100" s="34"/>
      <c r="C100" s="35"/>
      <c r="D100" s="36" t="s">
        <v>135</v>
      </c>
      <c r="E100" s="120"/>
      <c r="F100" s="111">
        <f>SUM(F101:F104)</f>
        <v>163000</v>
      </c>
      <c r="G100" s="111">
        <f>SUM(G101:G104)</f>
        <v>300000</v>
      </c>
      <c r="H100" s="111">
        <f>SUM(H101:H104)</f>
        <v>0</v>
      </c>
      <c r="I100" s="111">
        <f>SUM(I101:I104)</f>
        <v>163000</v>
      </c>
      <c r="J100" s="111">
        <f>SUM(J101:J104)</f>
        <v>163000</v>
      </c>
      <c r="K100" s="37"/>
      <c r="L100" s="38"/>
      <c r="M100" s="67"/>
    </row>
    <row r="101" spans="1:13" ht="21">
      <c r="A101" s="136">
        <v>52</v>
      </c>
      <c r="B101" s="105">
        <v>80101</v>
      </c>
      <c r="C101" s="136">
        <v>6060</v>
      </c>
      <c r="D101" s="61" t="s">
        <v>133</v>
      </c>
      <c r="E101" s="135">
        <v>2018</v>
      </c>
      <c r="F101" s="138">
        <f>I101</f>
        <v>50000</v>
      </c>
      <c r="G101" s="138">
        <v>100000</v>
      </c>
      <c r="H101" s="138"/>
      <c r="I101" s="186">
        <v>50000</v>
      </c>
      <c r="J101" s="159">
        <f>I101</f>
        <v>50000</v>
      </c>
      <c r="K101" s="16"/>
      <c r="L101" s="17"/>
      <c r="M101" s="116" t="s">
        <v>14</v>
      </c>
    </row>
    <row r="102" spans="1:13" ht="21">
      <c r="A102" s="245">
        <v>53</v>
      </c>
      <c r="B102" s="105">
        <v>80101</v>
      </c>
      <c r="C102" s="245">
        <v>6060</v>
      </c>
      <c r="D102" s="61" t="s">
        <v>165</v>
      </c>
      <c r="E102" s="135">
        <v>2018</v>
      </c>
      <c r="F102" s="138">
        <f>I102</f>
        <v>72000</v>
      </c>
      <c r="G102" s="138">
        <v>100000</v>
      </c>
      <c r="H102" s="138"/>
      <c r="I102" s="239">
        <v>72000</v>
      </c>
      <c r="J102" s="240">
        <f>I102</f>
        <v>72000</v>
      </c>
      <c r="K102" s="16"/>
      <c r="L102" s="17"/>
      <c r="M102" s="116" t="s">
        <v>14</v>
      </c>
    </row>
    <row r="103" spans="1:13" ht="21">
      <c r="A103" s="245">
        <v>54</v>
      </c>
      <c r="B103" s="105">
        <v>80101</v>
      </c>
      <c r="C103" s="136">
        <v>6060</v>
      </c>
      <c r="D103" s="61" t="s">
        <v>189</v>
      </c>
      <c r="E103" s="135">
        <v>2018</v>
      </c>
      <c r="F103" s="138">
        <v>7000</v>
      </c>
      <c r="G103" s="138"/>
      <c r="H103" s="138"/>
      <c r="I103" s="186">
        <v>7000</v>
      </c>
      <c r="J103" s="159">
        <f>I103</f>
        <v>7000</v>
      </c>
      <c r="K103" s="16"/>
      <c r="L103" s="17"/>
      <c r="M103" s="116" t="s">
        <v>14</v>
      </c>
    </row>
    <row r="104" spans="1:13" ht="15.75" customHeight="1">
      <c r="A104" s="245">
        <v>55</v>
      </c>
      <c r="B104" s="105">
        <v>80101</v>
      </c>
      <c r="C104" s="136">
        <v>6060</v>
      </c>
      <c r="D104" s="61" t="s">
        <v>134</v>
      </c>
      <c r="E104" s="135">
        <v>2018</v>
      </c>
      <c r="F104" s="138">
        <f>I104</f>
        <v>34000</v>
      </c>
      <c r="G104" s="138">
        <v>100000</v>
      </c>
      <c r="H104" s="138"/>
      <c r="I104" s="186">
        <v>34000</v>
      </c>
      <c r="J104" s="159">
        <f>I104</f>
        <v>34000</v>
      </c>
      <c r="K104" s="16"/>
      <c r="L104" s="17"/>
      <c r="M104" s="116" t="s">
        <v>14</v>
      </c>
    </row>
    <row r="105" spans="1:13" ht="12.75">
      <c r="A105" s="33"/>
      <c r="B105" s="34"/>
      <c r="C105" s="35"/>
      <c r="D105" s="36" t="s">
        <v>51</v>
      </c>
      <c r="E105" s="120"/>
      <c r="F105" s="111">
        <f>F106</f>
        <v>6077804</v>
      </c>
      <c r="G105" s="111">
        <f>G106</f>
        <v>100000</v>
      </c>
      <c r="H105" s="111">
        <f>H106</f>
        <v>0</v>
      </c>
      <c r="I105" s="183">
        <f>I106</f>
        <v>507804</v>
      </c>
      <c r="J105" s="111">
        <f>J106</f>
        <v>507804</v>
      </c>
      <c r="K105" s="37"/>
      <c r="L105" s="38"/>
      <c r="M105" s="67"/>
    </row>
    <row r="106" spans="1:13" ht="21">
      <c r="A106" s="136">
        <v>56</v>
      </c>
      <c r="B106" s="105">
        <v>80104</v>
      </c>
      <c r="C106" s="136">
        <v>6050</v>
      </c>
      <c r="D106" s="61" t="s">
        <v>52</v>
      </c>
      <c r="E106" s="135" t="s">
        <v>115</v>
      </c>
      <c r="F106" s="138">
        <v>6077804</v>
      </c>
      <c r="G106" s="138">
        <v>100000</v>
      </c>
      <c r="H106" s="138"/>
      <c r="I106" s="186">
        <v>507804</v>
      </c>
      <c r="J106" s="159">
        <f>I106</f>
        <v>507804</v>
      </c>
      <c r="K106" s="16"/>
      <c r="L106" s="17"/>
      <c r="M106" s="116" t="s">
        <v>19</v>
      </c>
    </row>
    <row r="107" spans="1:13" ht="12.75">
      <c r="A107" s="33"/>
      <c r="B107" s="34"/>
      <c r="C107" s="35"/>
      <c r="D107" s="36" t="s">
        <v>104</v>
      </c>
      <c r="E107" s="120"/>
      <c r="F107" s="111">
        <f>F108+F109</f>
        <v>104500</v>
      </c>
      <c r="G107" s="111">
        <f>G108+G109</f>
        <v>0</v>
      </c>
      <c r="H107" s="111">
        <f>H108+H109</f>
        <v>0</v>
      </c>
      <c r="I107" s="111">
        <f>I108+I109</f>
        <v>104500</v>
      </c>
      <c r="J107" s="111">
        <f>J108+J109</f>
        <v>104500</v>
      </c>
      <c r="K107" s="37"/>
      <c r="L107" s="38"/>
      <c r="M107" s="67"/>
    </row>
    <row r="108" spans="1:13" ht="24" customHeight="1">
      <c r="A108" s="136">
        <v>57</v>
      </c>
      <c r="B108" s="105">
        <v>80104</v>
      </c>
      <c r="C108" s="136">
        <v>6060</v>
      </c>
      <c r="D108" s="61" t="s">
        <v>166</v>
      </c>
      <c r="E108" s="135">
        <v>2018</v>
      </c>
      <c r="F108" s="138">
        <f>I108</f>
        <v>100000</v>
      </c>
      <c r="G108" s="138"/>
      <c r="H108" s="138"/>
      <c r="I108" s="186">
        <v>100000</v>
      </c>
      <c r="J108" s="159">
        <f>I108</f>
        <v>100000</v>
      </c>
      <c r="K108" s="16"/>
      <c r="L108" s="17"/>
      <c r="M108" s="116" t="s">
        <v>14</v>
      </c>
    </row>
    <row r="109" spans="1:13" ht="15" customHeight="1">
      <c r="A109" s="136">
        <v>58</v>
      </c>
      <c r="B109" s="105">
        <v>80104</v>
      </c>
      <c r="C109" s="136">
        <v>6060</v>
      </c>
      <c r="D109" s="61" t="s">
        <v>130</v>
      </c>
      <c r="E109" s="135">
        <v>2018</v>
      </c>
      <c r="F109" s="138">
        <v>4500</v>
      </c>
      <c r="G109" s="138"/>
      <c r="H109" s="138"/>
      <c r="I109" s="186">
        <v>4500</v>
      </c>
      <c r="J109" s="159">
        <f>I109</f>
        <v>4500</v>
      </c>
      <c r="K109" s="16"/>
      <c r="L109" s="17"/>
      <c r="M109" s="116" t="s">
        <v>14</v>
      </c>
    </row>
    <row r="110" spans="1:14" ht="13.5" customHeight="1">
      <c r="A110" s="19"/>
      <c r="B110" s="20" t="s">
        <v>1</v>
      </c>
      <c r="C110" s="98"/>
      <c r="D110" s="29" t="s">
        <v>145</v>
      </c>
      <c r="E110" s="20"/>
      <c r="F110" s="107">
        <f>F111</f>
        <v>10000</v>
      </c>
      <c r="G110" s="107">
        <f>G111+G112</f>
        <v>0</v>
      </c>
      <c r="H110" s="107">
        <f>H111+H112</f>
        <v>0</v>
      </c>
      <c r="I110" s="107">
        <f>I111</f>
        <v>10000</v>
      </c>
      <c r="J110" s="107">
        <f>J111</f>
        <v>10000</v>
      </c>
      <c r="K110" s="107"/>
      <c r="L110" s="107"/>
      <c r="M110" s="62"/>
      <c r="N110" s="168">
        <f>I110</f>
        <v>10000</v>
      </c>
    </row>
    <row r="111" spans="1:13" ht="14.25" customHeight="1">
      <c r="A111" s="75"/>
      <c r="B111" s="49"/>
      <c r="C111" s="51"/>
      <c r="D111" s="123" t="s">
        <v>146</v>
      </c>
      <c r="E111" s="150"/>
      <c r="F111" s="151">
        <f>SUM(F112:F112)</f>
        <v>10000</v>
      </c>
      <c r="G111" s="151">
        <f>SUM(G112:G112)</f>
        <v>0</v>
      </c>
      <c r="H111" s="151">
        <f>SUM(H112:H112)</f>
        <v>0</v>
      </c>
      <c r="I111" s="188">
        <f>SUM(I112:I112)</f>
        <v>10000</v>
      </c>
      <c r="J111" s="151">
        <f>SUM(J112:J112)</f>
        <v>10000</v>
      </c>
      <c r="K111" s="50"/>
      <c r="L111" s="50"/>
      <c r="M111" s="65"/>
    </row>
    <row r="112" spans="1:13" ht="13.5" customHeight="1">
      <c r="A112" s="201">
        <v>59</v>
      </c>
      <c r="B112" s="158">
        <v>85219</v>
      </c>
      <c r="C112" s="164">
        <v>6060</v>
      </c>
      <c r="D112" s="200" t="s">
        <v>167</v>
      </c>
      <c r="E112" s="202">
        <v>2018</v>
      </c>
      <c r="F112" s="159">
        <v>10000</v>
      </c>
      <c r="G112" s="159"/>
      <c r="H112" s="159"/>
      <c r="I112" s="186">
        <v>10000</v>
      </c>
      <c r="J112" s="165">
        <f>I112</f>
        <v>10000</v>
      </c>
      <c r="K112" s="160"/>
      <c r="L112" s="161"/>
      <c r="M112" s="199" t="s">
        <v>147</v>
      </c>
    </row>
    <row r="113" spans="1:13" ht="16.5" customHeight="1">
      <c r="A113" s="19"/>
      <c r="B113" s="20" t="s">
        <v>1</v>
      </c>
      <c r="C113" s="98"/>
      <c r="D113" s="29" t="s">
        <v>110</v>
      </c>
      <c r="E113" s="20"/>
      <c r="F113" s="107">
        <f>F114</f>
        <v>280000</v>
      </c>
      <c r="G113" s="107">
        <f>G114+G115</f>
        <v>0</v>
      </c>
      <c r="H113" s="107">
        <f>H114+H115</f>
        <v>0</v>
      </c>
      <c r="I113" s="107">
        <f>I114+I115</f>
        <v>0</v>
      </c>
      <c r="J113" s="107">
        <f>J114+J115</f>
        <v>0</v>
      </c>
      <c r="K113" s="107"/>
      <c r="L113" s="107"/>
      <c r="M113" s="62"/>
    </row>
    <row r="114" spans="1:13" ht="12.75">
      <c r="A114" s="75"/>
      <c r="B114" s="49"/>
      <c r="C114" s="51"/>
      <c r="D114" s="123" t="s">
        <v>116</v>
      </c>
      <c r="E114" s="150"/>
      <c r="F114" s="151">
        <f>SUM(F115:F116)</f>
        <v>280000</v>
      </c>
      <c r="G114" s="151">
        <f>SUM(G115:G116)</f>
        <v>0</v>
      </c>
      <c r="H114" s="151">
        <f>SUM(H115:H116)</f>
        <v>0</v>
      </c>
      <c r="I114" s="188">
        <f>SUM(I115:I116)</f>
        <v>0</v>
      </c>
      <c r="J114" s="151">
        <f>SUM(J115:J116)</f>
        <v>0</v>
      </c>
      <c r="K114" s="50"/>
      <c r="L114" s="50"/>
      <c r="M114" s="65"/>
    </row>
    <row r="115" spans="1:13" ht="13.5" customHeight="1">
      <c r="A115" s="284">
        <v>60</v>
      </c>
      <c r="B115" s="158">
        <v>85395</v>
      </c>
      <c r="C115" s="164">
        <v>6057</v>
      </c>
      <c r="D115" s="298" t="s">
        <v>114</v>
      </c>
      <c r="E115" s="297" t="s">
        <v>106</v>
      </c>
      <c r="F115" s="159">
        <v>224000</v>
      </c>
      <c r="G115" s="159"/>
      <c r="H115" s="159"/>
      <c r="I115" s="186">
        <f>G115+H115</f>
        <v>0</v>
      </c>
      <c r="J115" s="165">
        <f>I115</f>
        <v>0</v>
      </c>
      <c r="K115" s="160"/>
      <c r="L115" s="161"/>
      <c r="M115" s="309" t="s">
        <v>107</v>
      </c>
    </row>
    <row r="116" spans="1:13" ht="14.25" customHeight="1">
      <c r="A116" s="299"/>
      <c r="B116" s="158">
        <v>85395</v>
      </c>
      <c r="C116" s="164">
        <v>6059</v>
      </c>
      <c r="D116" s="325"/>
      <c r="E116" s="306"/>
      <c r="F116" s="159">
        <v>56000</v>
      </c>
      <c r="G116" s="159"/>
      <c r="H116" s="159"/>
      <c r="I116" s="186">
        <f>G116+H116</f>
        <v>0</v>
      </c>
      <c r="J116" s="165">
        <f>I116</f>
        <v>0</v>
      </c>
      <c r="K116" s="160"/>
      <c r="L116" s="161"/>
      <c r="M116" s="310"/>
    </row>
    <row r="117" spans="1:15" ht="15.75">
      <c r="A117" s="98"/>
      <c r="B117" s="20"/>
      <c r="C117" s="169"/>
      <c r="D117" s="170" t="s">
        <v>22</v>
      </c>
      <c r="E117" s="171"/>
      <c r="F117" s="107">
        <f>F118+F119</f>
        <v>880000</v>
      </c>
      <c r="G117" s="107">
        <f>G118+G119</f>
        <v>24600</v>
      </c>
      <c r="H117" s="107">
        <f>H118+H119</f>
        <v>0</v>
      </c>
      <c r="I117" s="107">
        <f>I118+I119</f>
        <v>280000</v>
      </c>
      <c r="J117" s="107">
        <f>J118+J119</f>
        <v>280000</v>
      </c>
      <c r="K117" s="107">
        <f>K118</f>
        <v>0</v>
      </c>
      <c r="L117" s="107">
        <f>L118</f>
        <v>0</v>
      </c>
      <c r="M117" s="107">
        <f>M118</f>
        <v>0</v>
      </c>
      <c r="N117" s="168">
        <f>I118</f>
        <v>280000</v>
      </c>
      <c r="O117" s="168"/>
    </row>
    <row r="118" spans="1:13" ht="12.75">
      <c r="A118" s="46"/>
      <c r="B118" s="47"/>
      <c r="C118" s="48"/>
      <c r="D118" s="52" t="s">
        <v>32</v>
      </c>
      <c r="E118" s="53"/>
      <c r="F118" s="114">
        <f>F124+F120</f>
        <v>280000</v>
      </c>
      <c r="G118" s="114">
        <f>G124+G120</f>
        <v>24600</v>
      </c>
      <c r="H118" s="114">
        <f>H124+H120</f>
        <v>0</v>
      </c>
      <c r="I118" s="114">
        <f>I124+I120</f>
        <v>280000</v>
      </c>
      <c r="J118" s="114">
        <f>J124+J120</f>
        <v>280000</v>
      </c>
      <c r="K118" s="114"/>
      <c r="L118" s="114"/>
      <c r="M118" s="66"/>
    </row>
    <row r="119" spans="1:13" ht="12.75">
      <c r="A119" s="46"/>
      <c r="B119" s="47"/>
      <c r="C119" s="48"/>
      <c r="D119" s="52" t="s">
        <v>112</v>
      </c>
      <c r="E119" s="53"/>
      <c r="F119" s="114">
        <f>F128</f>
        <v>600000</v>
      </c>
      <c r="G119" s="114">
        <f>G128</f>
        <v>0</v>
      </c>
      <c r="H119" s="114">
        <f>H128</f>
        <v>0</v>
      </c>
      <c r="I119" s="182">
        <f>I128</f>
        <v>0</v>
      </c>
      <c r="J119" s="114">
        <f>J128</f>
        <v>0</v>
      </c>
      <c r="K119" s="114"/>
      <c r="L119" s="114"/>
      <c r="M119" s="66"/>
    </row>
    <row r="120" spans="1:13" ht="12.75">
      <c r="A120" s="25"/>
      <c r="B120" s="30"/>
      <c r="C120" s="26"/>
      <c r="D120" s="31" t="s">
        <v>142</v>
      </c>
      <c r="E120" s="32"/>
      <c r="F120" s="110">
        <f>F121</f>
        <v>25000</v>
      </c>
      <c r="G120" s="110">
        <f>G121</f>
        <v>6150</v>
      </c>
      <c r="H120" s="110">
        <f>H121</f>
        <v>0</v>
      </c>
      <c r="I120" s="110">
        <f>I121</f>
        <v>25000</v>
      </c>
      <c r="J120" s="110">
        <f>J121</f>
        <v>25000</v>
      </c>
      <c r="K120" s="110"/>
      <c r="L120" s="110"/>
      <c r="M120" s="68"/>
    </row>
    <row r="121" spans="1:13" ht="13.5" customHeight="1">
      <c r="A121" s="75">
        <v>61</v>
      </c>
      <c r="B121" s="105">
        <v>90002</v>
      </c>
      <c r="C121" s="136">
        <v>6060</v>
      </c>
      <c r="D121" s="140" t="s">
        <v>143</v>
      </c>
      <c r="E121" s="135">
        <v>2018</v>
      </c>
      <c r="F121" s="138">
        <v>25000</v>
      </c>
      <c r="G121" s="79">
        <v>6150</v>
      </c>
      <c r="H121" s="74"/>
      <c r="I121" s="186">
        <v>25000</v>
      </c>
      <c r="J121" s="112">
        <f>I121</f>
        <v>25000</v>
      </c>
      <c r="K121" s="112"/>
      <c r="L121" s="159"/>
      <c r="M121" s="116" t="s">
        <v>144</v>
      </c>
    </row>
    <row r="122" spans="1:13" ht="21" customHeight="1">
      <c r="A122" s="265"/>
      <c r="B122" s="265"/>
      <c r="C122" s="265"/>
      <c r="D122" s="266"/>
      <c r="E122" s="267"/>
      <c r="F122" s="167"/>
      <c r="G122" s="167"/>
      <c r="H122" s="167"/>
      <c r="I122" s="167"/>
      <c r="J122" s="167"/>
      <c r="K122" s="167"/>
      <c r="L122" s="167"/>
      <c r="M122" s="271"/>
    </row>
    <row r="123" spans="1:13" ht="20.25" customHeight="1">
      <c r="A123" s="268"/>
      <c r="B123" s="268"/>
      <c r="C123" s="268"/>
      <c r="D123" s="269"/>
      <c r="E123" s="270"/>
      <c r="F123" s="221"/>
      <c r="G123" s="221"/>
      <c r="H123" s="221"/>
      <c r="I123" s="221"/>
      <c r="J123" s="221"/>
      <c r="K123" s="221"/>
      <c r="L123" s="221"/>
      <c r="M123" s="272"/>
    </row>
    <row r="124" spans="1:13" ht="16.5" customHeight="1">
      <c r="A124" s="25"/>
      <c r="B124" s="30"/>
      <c r="C124" s="26"/>
      <c r="D124" s="250" t="s">
        <v>72</v>
      </c>
      <c r="E124" s="32"/>
      <c r="F124" s="249">
        <f>SUM(F125:F127)</f>
        <v>255000</v>
      </c>
      <c r="G124" s="249">
        <f>SUM(G125:G127)</f>
        <v>18450</v>
      </c>
      <c r="H124" s="249">
        <f>SUM(H125:H127)</f>
        <v>0</v>
      </c>
      <c r="I124" s="249">
        <f>SUM(I125:I127)</f>
        <v>255000</v>
      </c>
      <c r="J124" s="249">
        <f>SUM(J125:J127)</f>
        <v>255000</v>
      </c>
      <c r="K124" s="249"/>
      <c r="L124" s="249"/>
      <c r="M124" s="68"/>
    </row>
    <row r="125" spans="1:13" ht="21">
      <c r="A125" s="75">
        <v>62</v>
      </c>
      <c r="B125" s="105">
        <v>90015</v>
      </c>
      <c r="C125" s="136">
        <v>6050</v>
      </c>
      <c r="D125" s="140" t="s">
        <v>162</v>
      </c>
      <c r="E125" s="135">
        <v>2018</v>
      </c>
      <c r="F125" s="138">
        <v>5000</v>
      </c>
      <c r="G125" s="79">
        <v>6150</v>
      </c>
      <c r="H125" s="74"/>
      <c r="I125" s="186">
        <v>5000</v>
      </c>
      <c r="J125" s="112">
        <f>I125</f>
        <v>5000</v>
      </c>
      <c r="K125" s="112"/>
      <c r="L125" s="159"/>
      <c r="M125" s="116" t="s">
        <v>6</v>
      </c>
    </row>
    <row r="126" spans="1:13" ht="31.5">
      <c r="A126" s="75">
        <v>63</v>
      </c>
      <c r="B126" s="105">
        <v>90015</v>
      </c>
      <c r="C126" s="136">
        <v>6050</v>
      </c>
      <c r="D126" s="140" t="s">
        <v>163</v>
      </c>
      <c r="E126" s="135">
        <v>2018</v>
      </c>
      <c r="F126" s="138">
        <v>50000</v>
      </c>
      <c r="G126" s="79">
        <v>6150</v>
      </c>
      <c r="H126" s="74"/>
      <c r="I126" s="186">
        <v>50000</v>
      </c>
      <c r="J126" s="112">
        <f>I126</f>
        <v>50000</v>
      </c>
      <c r="K126" s="112"/>
      <c r="L126" s="159"/>
      <c r="M126" s="116" t="s">
        <v>6</v>
      </c>
    </row>
    <row r="127" spans="1:13" ht="27" customHeight="1">
      <c r="A127" s="75">
        <v>64</v>
      </c>
      <c r="B127" s="105">
        <v>90015</v>
      </c>
      <c r="C127" s="136">
        <v>6050</v>
      </c>
      <c r="D127" s="140" t="s">
        <v>164</v>
      </c>
      <c r="E127" s="135">
        <v>2018</v>
      </c>
      <c r="F127" s="138">
        <v>200000</v>
      </c>
      <c r="G127" s="79">
        <v>6150</v>
      </c>
      <c r="H127" s="74"/>
      <c r="I127" s="186">
        <v>200000</v>
      </c>
      <c r="J127" s="112">
        <f>I127</f>
        <v>200000</v>
      </c>
      <c r="K127" s="112"/>
      <c r="L127" s="159"/>
      <c r="M127" s="116" t="s">
        <v>6</v>
      </c>
    </row>
    <row r="128" spans="1:13" ht="16.5" customHeight="1">
      <c r="A128" s="192"/>
      <c r="B128" s="30"/>
      <c r="C128" s="25"/>
      <c r="D128" s="193" t="s">
        <v>111</v>
      </c>
      <c r="E128" s="194"/>
      <c r="F128" s="195">
        <f>SUM(F129:F130)</f>
        <v>600000</v>
      </c>
      <c r="G128" s="195">
        <f>SUM(G129:G130)</f>
        <v>0</v>
      </c>
      <c r="H128" s="195">
        <f>SUM(H129:H130)</f>
        <v>0</v>
      </c>
      <c r="I128" s="195">
        <f>SUM(I129:I130)</f>
        <v>0</v>
      </c>
      <c r="J128" s="195">
        <f>SUM(J129:J130)</f>
        <v>0</v>
      </c>
      <c r="K128" s="191"/>
      <c r="L128" s="191"/>
      <c r="M128" s="196"/>
    </row>
    <row r="129" spans="1:13" ht="10.5">
      <c r="A129" s="284">
        <v>65</v>
      </c>
      <c r="B129" s="158">
        <v>90095</v>
      </c>
      <c r="C129" s="164">
        <v>6057</v>
      </c>
      <c r="D129" s="298" t="s">
        <v>114</v>
      </c>
      <c r="E129" s="297" t="s">
        <v>106</v>
      </c>
      <c r="F129" s="159">
        <v>480000</v>
      </c>
      <c r="G129" s="159"/>
      <c r="H129" s="159"/>
      <c r="I129" s="186">
        <f>G129+H129</f>
        <v>0</v>
      </c>
      <c r="J129" s="165">
        <f>I129</f>
        <v>0</v>
      </c>
      <c r="K129" s="160"/>
      <c r="L129" s="161"/>
      <c r="M129" s="309" t="s">
        <v>107</v>
      </c>
    </row>
    <row r="130" spans="1:13" ht="10.5">
      <c r="A130" s="285"/>
      <c r="B130" s="158">
        <v>90095</v>
      </c>
      <c r="C130" s="164">
        <v>6059</v>
      </c>
      <c r="D130" s="311"/>
      <c r="E130" s="312"/>
      <c r="F130" s="159">
        <v>120000</v>
      </c>
      <c r="G130" s="159"/>
      <c r="H130" s="159"/>
      <c r="I130" s="186">
        <f>G130+H130</f>
        <v>0</v>
      </c>
      <c r="J130" s="165">
        <f>I130</f>
        <v>0</v>
      </c>
      <c r="K130" s="160"/>
      <c r="L130" s="161"/>
      <c r="M130" s="310"/>
    </row>
    <row r="131" spans="1:16" ht="12.75">
      <c r="A131" s="19"/>
      <c r="B131" s="20" t="s">
        <v>1</v>
      </c>
      <c r="C131" s="98"/>
      <c r="D131" s="29" t="s">
        <v>23</v>
      </c>
      <c r="E131" s="20"/>
      <c r="F131" s="107">
        <f>F132</f>
        <v>821500</v>
      </c>
      <c r="G131" s="107">
        <f>G132</f>
        <v>246350</v>
      </c>
      <c r="H131" s="107">
        <f>H132</f>
        <v>0</v>
      </c>
      <c r="I131" s="107">
        <f>I132</f>
        <v>821500</v>
      </c>
      <c r="J131" s="107">
        <f>J132</f>
        <v>821500</v>
      </c>
      <c r="K131" s="107"/>
      <c r="L131" s="107"/>
      <c r="M131" s="62"/>
      <c r="N131" s="168">
        <f>I132</f>
        <v>821500</v>
      </c>
      <c r="O131" s="168"/>
      <c r="P131" s="168"/>
    </row>
    <row r="132" spans="1:13" ht="12.75">
      <c r="A132" s="75"/>
      <c r="B132" s="49"/>
      <c r="C132" s="51"/>
      <c r="D132" s="52" t="s">
        <v>35</v>
      </c>
      <c r="E132" s="53"/>
      <c r="F132" s="114">
        <f>F133+F140</f>
        <v>821500</v>
      </c>
      <c r="G132" s="114">
        <f>G133+G140</f>
        <v>246350</v>
      </c>
      <c r="H132" s="114">
        <f>H133+H140</f>
        <v>0</v>
      </c>
      <c r="I132" s="182">
        <f>I133+I140</f>
        <v>821500</v>
      </c>
      <c r="J132" s="114">
        <f>J133+J140</f>
        <v>821500</v>
      </c>
      <c r="K132" s="50"/>
      <c r="L132" s="50"/>
      <c r="M132" s="65"/>
    </row>
    <row r="133" spans="1:13" ht="12.75">
      <c r="A133" s="80"/>
      <c r="B133" s="81"/>
      <c r="C133" s="82"/>
      <c r="D133" s="84" t="s">
        <v>41</v>
      </c>
      <c r="E133" s="87"/>
      <c r="F133" s="85">
        <f>SUM(F134:F139)</f>
        <v>525000</v>
      </c>
      <c r="G133" s="85">
        <f>SUM(G134:G139)</f>
        <v>94350</v>
      </c>
      <c r="H133" s="85">
        <f>SUM(H134:H139)</f>
        <v>0</v>
      </c>
      <c r="I133" s="85">
        <f>SUM(I134:I139)</f>
        <v>525000</v>
      </c>
      <c r="J133" s="85">
        <f>SUM(J134:J139)</f>
        <v>525000</v>
      </c>
      <c r="K133" s="85"/>
      <c r="L133" s="85"/>
      <c r="M133" s="86"/>
    </row>
    <row r="134" spans="1:13" ht="14.25" customHeight="1">
      <c r="A134" s="80">
        <v>66</v>
      </c>
      <c r="B134" s="108">
        <v>92605</v>
      </c>
      <c r="C134" s="136">
        <v>6050</v>
      </c>
      <c r="D134" s="140" t="s">
        <v>140</v>
      </c>
      <c r="E134" s="135">
        <v>2018</v>
      </c>
      <c r="F134" s="138">
        <f>J134</f>
        <v>10000</v>
      </c>
      <c r="G134" s="79">
        <v>13500</v>
      </c>
      <c r="H134" s="138"/>
      <c r="I134" s="186">
        <v>10000</v>
      </c>
      <c r="J134" s="112">
        <f aca="true" t="shared" si="3" ref="J134:J139">I134</f>
        <v>10000</v>
      </c>
      <c r="K134" s="112"/>
      <c r="L134" s="159"/>
      <c r="M134" s="116" t="s">
        <v>74</v>
      </c>
    </row>
    <row r="135" spans="1:13" ht="21">
      <c r="A135" s="80">
        <v>67</v>
      </c>
      <c r="B135" s="108">
        <v>92605</v>
      </c>
      <c r="C135" s="136">
        <v>6050</v>
      </c>
      <c r="D135" s="140" t="s">
        <v>169</v>
      </c>
      <c r="E135" s="135">
        <v>2018</v>
      </c>
      <c r="F135" s="138">
        <f>J135</f>
        <v>20000</v>
      </c>
      <c r="G135" s="79"/>
      <c r="H135" s="138"/>
      <c r="I135" s="186">
        <v>20000</v>
      </c>
      <c r="J135" s="112">
        <f t="shared" si="3"/>
        <v>20000</v>
      </c>
      <c r="K135" s="112"/>
      <c r="L135" s="159"/>
      <c r="M135" s="116" t="s">
        <v>74</v>
      </c>
    </row>
    <row r="136" spans="1:13" ht="16.5" customHeight="1">
      <c r="A136" s="244">
        <v>68</v>
      </c>
      <c r="B136" s="108">
        <v>92605</v>
      </c>
      <c r="C136" s="136">
        <v>6050</v>
      </c>
      <c r="D136" s="140" t="s">
        <v>168</v>
      </c>
      <c r="E136" s="135">
        <v>2018</v>
      </c>
      <c r="F136" s="138">
        <v>20000</v>
      </c>
      <c r="G136" s="79"/>
      <c r="H136" s="138"/>
      <c r="I136" s="186">
        <v>20000</v>
      </c>
      <c r="J136" s="112">
        <f t="shared" si="3"/>
        <v>20000</v>
      </c>
      <c r="K136" s="112"/>
      <c r="L136" s="159"/>
      <c r="M136" s="116" t="s">
        <v>74</v>
      </c>
    </row>
    <row r="137" spans="1:13" ht="16.5" customHeight="1">
      <c r="A137" s="244">
        <v>69</v>
      </c>
      <c r="B137" s="108">
        <v>92605</v>
      </c>
      <c r="C137" s="136">
        <v>6050</v>
      </c>
      <c r="D137" s="140" t="s">
        <v>180</v>
      </c>
      <c r="E137" s="135">
        <v>2018</v>
      </c>
      <c r="F137" s="138">
        <v>450000</v>
      </c>
      <c r="G137" s="79"/>
      <c r="H137" s="138"/>
      <c r="I137" s="186">
        <v>450000</v>
      </c>
      <c r="J137" s="112">
        <f t="shared" si="3"/>
        <v>450000</v>
      </c>
      <c r="K137" s="112"/>
      <c r="L137" s="159"/>
      <c r="M137" s="116" t="s">
        <v>74</v>
      </c>
    </row>
    <row r="138" spans="1:13" ht="21.75" customHeight="1">
      <c r="A138" s="244">
        <v>70</v>
      </c>
      <c r="B138" s="108">
        <v>92605</v>
      </c>
      <c r="C138" s="136">
        <v>6050</v>
      </c>
      <c r="D138" s="140" t="s">
        <v>170</v>
      </c>
      <c r="E138" s="135">
        <v>2018</v>
      </c>
      <c r="F138" s="138">
        <f>J138</f>
        <v>21000</v>
      </c>
      <c r="G138" s="79"/>
      <c r="H138" s="138"/>
      <c r="I138" s="186">
        <v>21000</v>
      </c>
      <c r="J138" s="112">
        <f t="shared" si="3"/>
        <v>21000</v>
      </c>
      <c r="K138" s="112"/>
      <c r="L138" s="159"/>
      <c r="M138" s="116" t="s">
        <v>74</v>
      </c>
    </row>
    <row r="139" spans="1:13" ht="15" customHeight="1">
      <c r="A139" s="244">
        <v>71</v>
      </c>
      <c r="B139" s="108">
        <v>92605</v>
      </c>
      <c r="C139" s="136">
        <v>6050</v>
      </c>
      <c r="D139" s="140" t="s">
        <v>171</v>
      </c>
      <c r="E139" s="135">
        <v>2018</v>
      </c>
      <c r="F139" s="138">
        <f>J139</f>
        <v>4000</v>
      </c>
      <c r="G139" s="79">
        <v>80850</v>
      </c>
      <c r="H139" s="74"/>
      <c r="I139" s="186">
        <v>4000</v>
      </c>
      <c r="J139" s="112">
        <f t="shared" si="3"/>
        <v>4000</v>
      </c>
      <c r="K139" s="112"/>
      <c r="L139" s="159"/>
      <c r="M139" s="116" t="s">
        <v>139</v>
      </c>
    </row>
    <row r="140" spans="1:15" ht="12.75">
      <c r="A140" s="136"/>
      <c r="B140" s="108"/>
      <c r="C140" s="136"/>
      <c r="D140" s="123" t="s">
        <v>42</v>
      </c>
      <c r="E140" s="124"/>
      <c r="F140" s="95">
        <f>SUM(F142:F156)</f>
        <v>296500</v>
      </c>
      <c r="G140" s="95">
        <f>SUM(G142:G156)</f>
        <v>152000</v>
      </c>
      <c r="H140" s="95">
        <f>SUM(H142:H156)</f>
        <v>0</v>
      </c>
      <c r="I140" s="188">
        <f>SUM(I142:I156)</f>
        <v>296500</v>
      </c>
      <c r="J140" s="95">
        <f>SUM(J142:J156)</f>
        <v>296500</v>
      </c>
      <c r="K140" s="95"/>
      <c r="L140" s="95"/>
      <c r="M140" s="125"/>
      <c r="O140" s="83"/>
    </row>
    <row r="141" spans="1:15" ht="12.75" hidden="1">
      <c r="A141" s="136"/>
      <c r="B141" s="108"/>
      <c r="C141" s="136"/>
      <c r="D141" s="123"/>
      <c r="E141" s="124"/>
      <c r="F141" s="95"/>
      <c r="G141" s="190"/>
      <c r="H141" s="95"/>
      <c r="I141" s="188"/>
      <c r="J141" s="95"/>
      <c r="K141" s="95"/>
      <c r="L141" s="95"/>
      <c r="M141" s="125"/>
      <c r="O141" s="83"/>
    </row>
    <row r="142" spans="1:13" ht="21">
      <c r="A142" s="136">
        <v>72</v>
      </c>
      <c r="B142" s="108">
        <v>92605</v>
      </c>
      <c r="C142" s="136">
        <v>6060</v>
      </c>
      <c r="D142" s="140" t="s">
        <v>141</v>
      </c>
      <c r="E142" s="135">
        <v>2018</v>
      </c>
      <c r="F142" s="138">
        <f>J142</f>
        <v>10000</v>
      </c>
      <c r="G142" s="79"/>
      <c r="H142" s="138"/>
      <c r="I142" s="186">
        <v>10000</v>
      </c>
      <c r="J142" s="112">
        <f aca="true" t="shared" si="4" ref="J142:J156">I142</f>
        <v>10000</v>
      </c>
      <c r="K142" s="112"/>
      <c r="L142" s="159"/>
      <c r="M142" s="116" t="s">
        <v>74</v>
      </c>
    </row>
    <row r="143" spans="1:13" ht="13.5" customHeight="1">
      <c r="A143" s="136">
        <v>73</v>
      </c>
      <c r="B143" s="108">
        <v>92605</v>
      </c>
      <c r="C143" s="136">
        <v>6060</v>
      </c>
      <c r="D143" s="140" t="s">
        <v>129</v>
      </c>
      <c r="E143" s="135">
        <v>2018</v>
      </c>
      <c r="F143" s="138">
        <f>J143</f>
        <v>10000</v>
      </c>
      <c r="G143" s="79"/>
      <c r="H143" s="138"/>
      <c r="I143" s="186">
        <v>10000</v>
      </c>
      <c r="J143" s="112">
        <f t="shared" si="4"/>
        <v>10000</v>
      </c>
      <c r="K143" s="112"/>
      <c r="L143" s="159"/>
      <c r="M143" s="116" t="s">
        <v>74</v>
      </c>
    </row>
    <row r="144" spans="1:13" ht="21">
      <c r="A144" s="245">
        <v>74</v>
      </c>
      <c r="B144" s="108">
        <v>92605</v>
      </c>
      <c r="C144" s="136">
        <v>6060</v>
      </c>
      <c r="D144" s="140" t="s">
        <v>148</v>
      </c>
      <c r="E144" s="135">
        <v>2018</v>
      </c>
      <c r="F144" s="138">
        <v>15000</v>
      </c>
      <c r="G144" s="79"/>
      <c r="H144" s="138"/>
      <c r="I144" s="186">
        <v>15000</v>
      </c>
      <c r="J144" s="112">
        <f t="shared" si="4"/>
        <v>15000</v>
      </c>
      <c r="K144" s="112"/>
      <c r="L144" s="159"/>
      <c r="M144" s="116" t="s">
        <v>74</v>
      </c>
    </row>
    <row r="145" spans="1:13" ht="21">
      <c r="A145" s="245">
        <v>75</v>
      </c>
      <c r="B145" s="108">
        <v>92605</v>
      </c>
      <c r="C145" s="136">
        <v>6060</v>
      </c>
      <c r="D145" s="140" t="s">
        <v>172</v>
      </c>
      <c r="E145" s="135">
        <v>2018</v>
      </c>
      <c r="F145" s="138">
        <f>J145</f>
        <v>7000</v>
      </c>
      <c r="G145" s="79"/>
      <c r="H145" s="138"/>
      <c r="I145" s="186">
        <v>7000</v>
      </c>
      <c r="J145" s="112">
        <f t="shared" si="4"/>
        <v>7000</v>
      </c>
      <c r="K145" s="112"/>
      <c r="L145" s="159"/>
      <c r="M145" s="116" t="s">
        <v>74</v>
      </c>
    </row>
    <row r="146" spans="1:13" ht="36.75" customHeight="1">
      <c r="A146" s="209"/>
      <c r="B146" s="228"/>
      <c r="C146" s="209"/>
      <c r="D146" s="212"/>
      <c r="E146" s="213"/>
      <c r="F146" s="167"/>
      <c r="G146" s="167"/>
      <c r="H146" s="167"/>
      <c r="I146" s="167"/>
      <c r="J146" s="167"/>
      <c r="K146" s="167"/>
      <c r="L146" s="214"/>
      <c r="M146" s="227"/>
    </row>
    <row r="147" spans="1:13" ht="10.5">
      <c r="A147" s="216"/>
      <c r="B147" s="229"/>
      <c r="C147" s="216"/>
      <c r="D147" s="219"/>
      <c r="E147" s="220"/>
      <c r="F147" s="221"/>
      <c r="G147" s="221"/>
      <c r="H147" s="221"/>
      <c r="I147" s="221"/>
      <c r="J147" s="221"/>
      <c r="K147" s="221"/>
      <c r="L147" s="222"/>
      <c r="M147" s="226"/>
    </row>
    <row r="148" spans="1:13" ht="10.5">
      <c r="A148" s="216"/>
      <c r="B148" s="229"/>
      <c r="C148" s="216"/>
      <c r="D148" s="219"/>
      <c r="E148" s="220"/>
      <c r="F148" s="221"/>
      <c r="G148" s="221"/>
      <c r="H148" s="221"/>
      <c r="I148" s="221"/>
      <c r="J148" s="221"/>
      <c r="K148" s="221"/>
      <c r="L148" s="222"/>
      <c r="M148" s="226"/>
    </row>
    <row r="149" spans="1:13" ht="10.5">
      <c r="A149" s="216"/>
      <c r="B149" s="229"/>
      <c r="C149" s="216"/>
      <c r="D149" s="219"/>
      <c r="E149" s="220"/>
      <c r="F149" s="221"/>
      <c r="G149" s="221"/>
      <c r="H149" s="221"/>
      <c r="I149" s="221"/>
      <c r="J149" s="221"/>
      <c r="K149" s="221"/>
      <c r="L149" s="222"/>
      <c r="M149" s="226"/>
    </row>
    <row r="150" spans="1:13" ht="21">
      <c r="A150" s="136">
        <v>76</v>
      </c>
      <c r="B150" s="108">
        <v>92605</v>
      </c>
      <c r="C150" s="164">
        <v>6060</v>
      </c>
      <c r="D150" s="140" t="s">
        <v>173</v>
      </c>
      <c r="E150" s="135">
        <v>2018</v>
      </c>
      <c r="F150" s="159">
        <f>J150</f>
        <v>40000</v>
      </c>
      <c r="G150" s="159">
        <v>152000</v>
      </c>
      <c r="H150" s="159"/>
      <c r="I150" s="186">
        <v>40000</v>
      </c>
      <c r="J150" s="165">
        <f t="shared" si="4"/>
        <v>40000</v>
      </c>
      <c r="K150" s="160"/>
      <c r="L150" s="161"/>
      <c r="M150" s="162" t="s">
        <v>139</v>
      </c>
    </row>
    <row r="151" spans="1:13" ht="21">
      <c r="A151" s="136">
        <v>77</v>
      </c>
      <c r="B151" s="108">
        <v>92605</v>
      </c>
      <c r="C151" s="136">
        <v>6060</v>
      </c>
      <c r="D151" s="140" t="s">
        <v>174</v>
      </c>
      <c r="E151" s="135">
        <v>2018</v>
      </c>
      <c r="F151" s="138">
        <f>J151</f>
        <v>10000</v>
      </c>
      <c r="G151" s="79"/>
      <c r="H151" s="138"/>
      <c r="I151" s="186">
        <v>10000</v>
      </c>
      <c r="J151" s="112">
        <f t="shared" si="4"/>
        <v>10000</v>
      </c>
      <c r="K151" s="112"/>
      <c r="L151" s="159"/>
      <c r="M151" s="116" t="s">
        <v>74</v>
      </c>
    </row>
    <row r="152" spans="1:13" ht="21">
      <c r="A152" s="245">
        <v>78</v>
      </c>
      <c r="B152" s="108">
        <v>92605</v>
      </c>
      <c r="C152" s="136">
        <v>6060</v>
      </c>
      <c r="D152" s="140" t="s">
        <v>75</v>
      </c>
      <c r="E152" s="135">
        <v>2018</v>
      </c>
      <c r="F152" s="138">
        <f>J152</f>
        <v>28000</v>
      </c>
      <c r="G152" s="79"/>
      <c r="H152" s="138"/>
      <c r="I152" s="186">
        <v>28000</v>
      </c>
      <c r="J152" s="112">
        <f t="shared" si="4"/>
        <v>28000</v>
      </c>
      <c r="K152" s="112"/>
      <c r="L152" s="159"/>
      <c r="M152" s="116" t="s">
        <v>74</v>
      </c>
    </row>
    <row r="153" spans="1:13" ht="21">
      <c r="A153" s="245">
        <v>79</v>
      </c>
      <c r="B153" s="108">
        <v>92605</v>
      </c>
      <c r="C153" s="136">
        <v>6060</v>
      </c>
      <c r="D153" s="140" t="s">
        <v>149</v>
      </c>
      <c r="E153" s="135">
        <v>2018</v>
      </c>
      <c r="F153" s="138">
        <v>4500</v>
      </c>
      <c r="G153" s="79"/>
      <c r="H153" s="138"/>
      <c r="I153" s="186">
        <v>4500</v>
      </c>
      <c r="J153" s="112">
        <f t="shared" si="4"/>
        <v>4500</v>
      </c>
      <c r="K153" s="112"/>
      <c r="L153" s="159"/>
      <c r="M153" s="116" t="s">
        <v>74</v>
      </c>
    </row>
    <row r="154" spans="1:13" ht="21">
      <c r="A154" s="245">
        <v>80</v>
      </c>
      <c r="B154" s="108">
        <v>92605</v>
      </c>
      <c r="C154" s="136">
        <v>6060</v>
      </c>
      <c r="D154" s="140" t="s">
        <v>175</v>
      </c>
      <c r="E154" s="135">
        <v>2018</v>
      </c>
      <c r="F154" s="138">
        <v>7000</v>
      </c>
      <c r="G154" s="79"/>
      <c r="H154" s="138"/>
      <c r="I154" s="186">
        <v>7000</v>
      </c>
      <c r="J154" s="112">
        <f t="shared" si="4"/>
        <v>7000</v>
      </c>
      <c r="K154" s="112"/>
      <c r="L154" s="159"/>
      <c r="M154" s="116" t="s">
        <v>74</v>
      </c>
    </row>
    <row r="155" spans="1:13" ht="21">
      <c r="A155" s="245">
        <v>81</v>
      </c>
      <c r="B155" s="108">
        <v>92605</v>
      </c>
      <c r="C155" s="136">
        <v>6060</v>
      </c>
      <c r="D155" s="140" t="s">
        <v>79</v>
      </c>
      <c r="E155" s="135">
        <v>2018</v>
      </c>
      <c r="F155" s="138">
        <f>J155</f>
        <v>75000</v>
      </c>
      <c r="G155" s="79"/>
      <c r="H155" s="138"/>
      <c r="I155" s="186">
        <v>75000</v>
      </c>
      <c r="J155" s="112">
        <f t="shared" si="4"/>
        <v>75000</v>
      </c>
      <c r="K155" s="112"/>
      <c r="L155" s="159"/>
      <c r="M155" s="116" t="s">
        <v>38</v>
      </c>
    </row>
    <row r="156" spans="1:13" ht="14.25" customHeight="1">
      <c r="A156" s="245">
        <v>82</v>
      </c>
      <c r="B156" s="108">
        <v>92605</v>
      </c>
      <c r="C156" s="136">
        <v>6060</v>
      </c>
      <c r="D156" s="140" t="s">
        <v>176</v>
      </c>
      <c r="E156" s="135">
        <v>2018</v>
      </c>
      <c r="F156" s="138">
        <v>90000</v>
      </c>
      <c r="G156" s="79"/>
      <c r="H156" s="138"/>
      <c r="I156" s="186">
        <v>90000</v>
      </c>
      <c r="J156" s="112">
        <f t="shared" si="4"/>
        <v>90000</v>
      </c>
      <c r="K156" s="112"/>
      <c r="L156" s="134"/>
      <c r="M156" s="116" t="s">
        <v>38</v>
      </c>
    </row>
    <row r="157" spans="1:16" ht="18" customHeight="1">
      <c r="A157" s="225" t="s">
        <v>183</v>
      </c>
      <c r="B157" s="128" t="s">
        <v>11</v>
      </c>
      <c r="C157" s="42"/>
      <c r="D157" s="43"/>
      <c r="E157" s="44"/>
      <c r="F157" s="41">
        <f>SUM(F158:F160)</f>
        <v>1317583</v>
      </c>
      <c r="G157" s="41">
        <f>SUM(G158:G160)</f>
        <v>596784</v>
      </c>
      <c r="H157" s="41">
        <f>SUM(H158:H160)</f>
        <v>-593182</v>
      </c>
      <c r="I157" s="41">
        <f>SUM(I158:I160)</f>
        <v>1313016</v>
      </c>
      <c r="J157" s="41">
        <f>SUM(J158:J160)</f>
        <v>1313016</v>
      </c>
      <c r="K157" s="45"/>
      <c r="L157" s="45"/>
      <c r="M157" s="69"/>
      <c r="P157" s="168">
        <f>J157</f>
        <v>1313016</v>
      </c>
    </row>
    <row r="158" spans="1:13" ht="52.5">
      <c r="A158" s="136">
        <v>83</v>
      </c>
      <c r="B158" s="105">
        <v>60013</v>
      </c>
      <c r="C158" s="136">
        <v>6300</v>
      </c>
      <c r="D158" s="121" t="s">
        <v>65</v>
      </c>
      <c r="E158" s="135" t="s">
        <v>190</v>
      </c>
      <c r="F158" s="138">
        <v>699304</v>
      </c>
      <c r="G158" s="79"/>
      <c r="H158" s="138"/>
      <c r="I158" s="186">
        <v>699304</v>
      </c>
      <c r="J158" s="159">
        <f>I158</f>
        <v>699304</v>
      </c>
      <c r="K158" s="160"/>
      <c r="L158" s="18"/>
      <c r="M158" s="116" t="s">
        <v>6</v>
      </c>
    </row>
    <row r="159" spans="1:13" ht="73.5">
      <c r="A159" s="136">
        <v>84</v>
      </c>
      <c r="B159" s="105">
        <v>60013</v>
      </c>
      <c r="C159" s="136">
        <v>6300</v>
      </c>
      <c r="D159" s="121" t="s">
        <v>89</v>
      </c>
      <c r="E159" s="135">
        <v>2018</v>
      </c>
      <c r="F159" s="138">
        <f>J159</f>
        <v>593182</v>
      </c>
      <c r="G159" s="79">
        <v>593182</v>
      </c>
      <c r="H159" s="138">
        <v>-593182</v>
      </c>
      <c r="I159" s="186">
        <v>593182</v>
      </c>
      <c r="J159" s="134">
        <f>I159</f>
        <v>593182</v>
      </c>
      <c r="K159" s="103"/>
      <c r="L159" s="18"/>
      <c r="M159" s="116" t="s">
        <v>6</v>
      </c>
    </row>
    <row r="160" spans="1:13" ht="31.5">
      <c r="A160" s="136">
        <v>85</v>
      </c>
      <c r="B160" s="105">
        <v>71095</v>
      </c>
      <c r="C160" s="136">
        <v>6639</v>
      </c>
      <c r="D160" s="140" t="s">
        <v>55</v>
      </c>
      <c r="E160" s="135" t="s">
        <v>85</v>
      </c>
      <c r="F160" s="138">
        <v>25097</v>
      </c>
      <c r="G160" s="138">
        <v>3602</v>
      </c>
      <c r="H160" s="138"/>
      <c r="I160" s="186">
        <v>20530</v>
      </c>
      <c r="J160" s="134">
        <f>I160</f>
        <v>20530</v>
      </c>
      <c r="K160" s="103"/>
      <c r="L160" s="18"/>
      <c r="M160" s="116" t="s">
        <v>103</v>
      </c>
    </row>
    <row r="161" spans="1:13" ht="18" customHeight="1">
      <c r="A161" s="225" t="s">
        <v>184</v>
      </c>
      <c r="B161" s="128" t="s">
        <v>181</v>
      </c>
      <c r="C161" s="42"/>
      <c r="D161" s="43"/>
      <c r="E161" s="44"/>
      <c r="F161" s="41">
        <f>F162+F164</f>
        <v>44500000</v>
      </c>
      <c r="G161" s="41">
        <f>G162+G164</f>
        <v>0</v>
      </c>
      <c r="H161" s="41">
        <f>H162+H164</f>
        <v>0</v>
      </c>
      <c r="I161" s="41">
        <v>400000</v>
      </c>
      <c r="J161" s="41">
        <f>J162+J164</f>
        <v>400000</v>
      </c>
      <c r="K161" s="45"/>
      <c r="L161" s="45"/>
      <c r="M161" s="69"/>
    </row>
    <row r="162" spans="1:13" ht="52.5">
      <c r="A162" s="259">
        <v>86</v>
      </c>
      <c r="B162" s="131" t="s">
        <v>16</v>
      </c>
      <c r="C162" s="259">
        <v>6010</v>
      </c>
      <c r="D162" s="260" t="s">
        <v>177</v>
      </c>
      <c r="E162" s="261" t="s">
        <v>136</v>
      </c>
      <c r="F162" s="127">
        <v>3500000</v>
      </c>
      <c r="G162" s="262"/>
      <c r="H162" s="127"/>
      <c r="I162" s="248"/>
      <c r="J162" s="247"/>
      <c r="K162" s="263"/>
      <c r="L162" s="264"/>
      <c r="M162" s="129" t="s">
        <v>178</v>
      </c>
    </row>
    <row r="163" spans="1:13" ht="15.75" customHeight="1">
      <c r="A163" s="209"/>
      <c r="B163" s="228"/>
      <c r="C163" s="209"/>
      <c r="D163" s="341"/>
      <c r="E163" s="342"/>
      <c r="F163" s="167"/>
      <c r="G163" s="167"/>
      <c r="H163" s="167"/>
      <c r="I163" s="167"/>
      <c r="J163" s="167"/>
      <c r="K163" s="343"/>
      <c r="L163" s="344"/>
      <c r="M163" s="227"/>
    </row>
    <row r="164" spans="1:13" ht="48" customHeight="1">
      <c r="A164" s="245">
        <v>87</v>
      </c>
      <c r="B164" s="105">
        <v>80101</v>
      </c>
      <c r="C164" s="245">
        <v>6010</v>
      </c>
      <c r="D164" s="345" t="s">
        <v>137</v>
      </c>
      <c r="E164" s="135" t="s">
        <v>138</v>
      </c>
      <c r="F164" s="138">
        <v>41000000</v>
      </c>
      <c r="G164" s="127"/>
      <c r="H164" s="127"/>
      <c r="I164" s="274">
        <v>400000</v>
      </c>
      <c r="J164" s="273">
        <v>400000</v>
      </c>
      <c r="K164" s="263"/>
      <c r="L164" s="264"/>
      <c r="M164" s="129" t="s">
        <v>178</v>
      </c>
    </row>
    <row r="165" spans="1:13" ht="15" customHeight="1">
      <c r="A165" s="289" t="s">
        <v>182</v>
      </c>
      <c r="B165" s="290"/>
      <c r="C165" s="290"/>
      <c r="D165" s="291"/>
      <c r="E165" s="295"/>
      <c r="F165" s="275">
        <f>F12+F157+F161</f>
        <v>77256427</v>
      </c>
      <c r="G165" s="224" t="e">
        <f>#REF!+G157+G116+G110+#REF!+G81+G75+G71+G28+G13+G156+G160+G74</f>
        <v>#REF!</v>
      </c>
      <c r="H165" s="224" t="e">
        <f>#REF!+H157+H116+H110+#REF!+H81+H75+H71+H28+H13+H156+H160+H74</f>
        <v>#REF!</v>
      </c>
      <c r="I165" s="275">
        <f>I161+I157+I12</f>
        <v>15703828</v>
      </c>
      <c r="J165" s="275">
        <f>J161+J157+J12</f>
        <v>15254004</v>
      </c>
      <c r="K165" s="255"/>
      <c r="L165" s="282"/>
      <c r="M165" s="288"/>
    </row>
    <row r="166" spans="1:13" ht="15.75" customHeight="1" thickBot="1">
      <c r="A166" s="292"/>
      <c r="B166" s="293"/>
      <c r="C166" s="293"/>
      <c r="D166" s="294"/>
      <c r="E166" s="276"/>
      <c r="F166" s="276"/>
      <c r="G166" s="224"/>
      <c r="H166" s="224"/>
      <c r="I166" s="276"/>
      <c r="J166" s="276"/>
      <c r="K166" s="256">
        <f>K13</f>
        <v>449824</v>
      </c>
      <c r="L166" s="276"/>
      <c r="M166" s="276"/>
    </row>
    <row r="167" spans="1:16" ht="13.5" thickTop="1">
      <c r="A167" s="323"/>
      <c r="B167" s="324"/>
      <c r="C167" s="324"/>
      <c r="D167" s="91" t="s">
        <v>34</v>
      </c>
      <c r="E167" s="57"/>
      <c r="F167" s="58">
        <f>F159+F131+F118+F98+F94+F83+F30+F110+F15</f>
        <v>3476182</v>
      </c>
      <c r="G167" s="58">
        <f>G159+G131+G118+G98+G94+G83+G30+G110+G15</f>
        <v>4967132</v>
      </c>
      <c r="H167" s="58">
        <f>H159+H131+H118+H98+H94+H83+H30+H110+H15</f>
        <v>-762682</v>
      </c>
      <c r="I167" s="58">
        <f>I159+I131+I118+I98+I94+I83+I30+I110+I15</f>
        <v>3476182</v>
      </c>
      <c r="J167" s="58">
        <f>J159+J131+J118+J98+J94+J83+J30+J110+J15</f>
        <v>3476182</v>
      </c>
      <c r="K167" s="58"/>
      <c r="L167" s="58"/>
      <c r="M167" s="59"/>
      <c r="N167" s="1" t="s">
        <v>98</v>
      </c>
      <c r="O167" s="1" t="s">
        <v>99</v>
      </c>
      <c r="P167" s="1" t="s">
        <v>100</v>
      </c>
    </row>
    <row r="168" spans="1:17" ht="12">
      <c r="A168" s="338"/>
      <c r="B168" s="339"/>
      <c r="C168" s="339"/>
      <c r="D168" s="337" t="s">
        <v>33</v>
      </c>
      <c r="E168" s="338"/>
      <c r="F168" s="340">
        <f>F160+F119+F113+F99+F84+F78+F73+F31+F16+F158+F164+F77+F162</f>
        <v>73780245</v>
      </c>
      <c r="G168" s="60" t="e">
        <f>#REF!+G160+G119+G113+G99+G84+G78+G73+G31+G16+G158+G164+G77</f>
        <v>#REF!</v>
      </c>
      <c r="H168" s="60" t="e">
        <f>#REF!+H160+H119+H113+H99+H84+H78+H73+H31+H16+H158+H164+H77</f>
        <v>#REF!</v>
      </c>
      <c r="I168" s="340">
        <f>I160+I119+I113+I99+I84+I78+I73+I31+I16+I158+I164+I77</f>
        <v>12227646</v>
      </c>
      <c r="J168" s="340">
        <f>J160+J119+J113+J99+J84+J78+J73+J31+J16+J158+J164+J77</f>
        <v>11777822</v>
      </c>
      <c r="K168" s="257"/>
      <c r="L168" s="334"/>
      <c r="M168" s="336"/>
      <c r="N168" s="174">
        <f>N131+N117+N110+N97+N94+N82+N29+N17+I38</f>
        <v>3283000</v>
      </c>
      <c r="O168" s="174">
        <f>O97+O82+O77+O73+O29+O12-I38</f>
        <v>10907812</v>
      </c>
      <c r="P168" s="174">
        <f>P157</f>
        <v>1313016</v>
      </c>
      <c r="Q168" s="168"/>
    </row>
    <row r="169" spans="1:17" ht="12">
      <c r="A169" s="335"/>
      <c r="B169" s="335"/>
      <c r="C169" s="335"/>
      <c r="D169" s="335"/>
      <c r="E169" s="335"/>
      <c r="F169" s="335"/>
      <c r="G169" s="60"/>
      <c r="H169" s="60"/>
      <c r="I169" s="335"/>
      <c r="J169" s="335"/>
      <c r="K169" s="258">
        <f>K13</f>
        <v>449824</v>
      </c>
      <c r="L169" s="335"/>
      <c r="M169" s="335"/>
      <c r="N169" s="174"/>
      <c r="O169" s="174"/>
      <c r="P169" s="174"/>
      <c r="Q169" s="168"/>
    </row>
    <row r="170" spans="1:16" ht="41.25" customHeight="1">
      <c r="A170" s="318" t="s">
        <v>195</v>
      </c>
      <c r="B170" s="319"/>
      <c r="C170" s="319"/>
      <c r="D170" s="319"/>
      <c r="E170" s="319"/>
      <c r="F170" s="319"/>
      <c r="G170" s="319"/>
      <c r="H170" s="319"/>
      <c r="I170" s="319"/>
      <c r="J170" s="319"/>
      <c r="K170" s="319"/>
      <c r="L170" s="319"/>
      <c r="M170" s="319"/>
      <c r="N170" s="174">
        <f>N168+O168+P168</f>
        <v>15503828</v>
      </c>
      <c r="O170" s="174"/>
      <c r="P170" s="175"/>
    </row>
    <row r="171" spans="6:15" ht="9.75">
      <c r="F171" s="168">
        <f>F168+F167</f>
        <v>77256427</v>
      </c>
      <c r="G171" s="168" t="e">
        <f>G168+G167</f>
        <v>#REF!</v>
      </c>
      <c r="H171" s="168" t="e">
        <f>H168+H167</f>
        <v>#REF!</v>
      </c>
      <c r="I171" s="168">
        <f>I168+I167</f>
        <v>15703828</v>
      </c>
      <c r="J171" s="168">
        <f>J168+J167</f>
        <v>15254004</v>
      </c>
      <c r="K171" s="168">
        <f>K169</f>
        <v>449824</v>
      </c>
      <c r="N171" s="168">
        <f>K171+J171</f>
        <v>15703828</v>
      </c>
      <c r="O171" s="168"/>
    </row>
    <row r="172" spans="6:14" ht="9.75">
      <c r="F172" s="168">
        <f>F165-F171</f>
        <v>0</v>
      </c>
      <c r="G172" s="168" t="e">
        <f>#REF!-G171</f>
        <v>#REF!</v>
      </c>
      <c r="H172" s="168" t="e">
        <f>#REF!-H171</f>
        <v>#REF!</v>
      </c>
      <c r="I172" s="168">
        <f>I165-I167-I168</f>
        <v>0</v>
      </c>
      <c r="J172" s="168">
        <f>J171-J165</f>
        <v>0</v>
      </c>
      <c r="N172" s="168"/>
    </row>
    <row r="173" ht="9.75">
      <c r="I173" s="168">
        <f>I171-I165</f>
        <v>0</v>
      </c>
    </row>
  </sheetData>
  <sheetProtection/>
  <mergeCells count="76">
    <mergeCell ref="L168:L169"/>
    <mergeCell ref="M168:M169"/>
    <mergeCell ref="D168:D169"/>
    <mergeCell ref="A168:C169"/>
    <mergeCell ref="E168:E169"/>
    <mergeCell ref="F168:F169"/>
    <mergeCell ref="I168:I169"/>
    <mergeCell ref="J168:J169"/>
    <mergeCell ref="J12:J13"/>
    <mergeCell ref="L12:L13"/>
    <mergeCell ref="M12:M13"/>
    <mergeCell ref="D77:D78"/>
    <mergeCell ref="C77:C78"/>
    <mergeCell ref="B77:B78"/>
    <mergeCell ref="F77:F78"/>
    <mergeCell ref="E77:E78"/>
    <mergeCell ref="M71:M72"/>
    <mergeCell ref="C12:C13"/>
    <mergeCell ref="A80:A81"/>
    <mergeCell ref="D75:D76"/>
    <mergeCell ref="A71:A72"/>
    <mergeCell ref="M80:M81"/>
    <mergeCell ref="M77:M78"/>
    <mergeCell ref="L77:L78"/>
    <mergeCell ref="J77:J78"/>
    <mergeCell ref="I77:I78"/>
    <mergeCell ref="A170:M170"/>
    <mergeCell ref="J8:L8"/>
    <mergeCell ref="H8:H10"/>
    <mergeCell ref="I8:I10"/>
    <mergeCell ref="A167:C167"/>
    <mergeCell ref="M115:M116"/>
    <mergeCell ref="D115:D116"/>
    <mergeCell ref="M129:M130"/>
    <mergeCell ref="D71:D72"/>
    <mergeCell ref="D8:D10"/>
    <mergeCell ref="M8:M10"/>
    <mergeCell ref="M75:M76"/>
    <mergeCell ref="D129:D130"/>
    <mergeCell ref="E129:E130"/>
    <mergeCell ref="L80:L81"/>
    <mergeCell ref="E115:E116"/>
    <mergeCell ref="J9:J10"/>
    <mergeCell ref="G8:G10"/>
    <mergeCell ref="J80:J81"/>
    <mergeCell ref="I80:I81"/>
    <mergeCell ref="A6:L6"/>
    <mergeCell ref="F8:F10"/>
    <mergeCell ref="A8:A10"/>
    <mergeCell ref="A75:A76"/>
    <mergeCell ref="E12:E13"/>
    <mergeCell ref="F12:F13"/>
    <mergeCell ref="E8:E10"/>
    <mergeCell ref="E75:E76"/>
    <mergeCell ref="E71:E72"/>
    <mergeCell ref="C8:C10"/>
    <mergeCell ref="M165:M166"/>
    <mergeCell ref="A165:D166"/>
    <mergeCell ref="E165:E166"/>
    <mergeCell ref="F165:F166"/>
    <mergeCell ref="I165:I166"/>
    <mergeCell ref="F80:F81"/>
    <mergeCell ref="E80:E81"/>
    <mergeCell ref="D80:D81"/>
    <mergeCell ref="C80:C81"/>
    <mergeCell ref="A115:A116"/>
    <mergeCell ref="J165:J166"/>
    <mergeCell ref="I12:I13"/>
    <mergeCell ref="B8:B10"/>
    <mergeCell ref="A12:A13"/>
    <mergeCell ref="B12:B13"/>
    <mergeCell ref="L165:L166"/>
    <mergeCell ref="A77:A78"/>
    <mergeCell ref="A129:A130"/>
    <mergeCell ref="D12:D13"/>
    <mergeCell ref="B80:B8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2017-12-19T12:59:23Z</cp:lastPrinted>
  <dcterms:created xsi:type="dcterms:W3CDTF">2002-08-13T10:14:59Z</dcterms:created>
  <dcterms:modified xsi:type="dcterms:W3CDTF">2017-12-19T12:59:53Z</dcterms:modified>
  <cp:category/>
  <cp:version/>
  <cp:contentType/>
  <cp:contentStatus/>
</cp:coreProperties>
</file>