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<sst xmlns="http://schemas.openxmlformats.org/spreadsheetml/2006/main" count="273" uniqueCount="149">
  <si>
    <t>OGÓŁEM</t>
  </si>
  <si>
    <t>01010</t>
  </si>
  <si>
    <t xml:space="preserve">Lp. </t>
  </si>
  <si>
    <t xml:space="preserve">§ </t>
  </si>
  <si>
    <t>Nazwa programu inwestycyjnego</t>
  </si>
  <si>
    <t>Okres  realizacji programu</t>
  </si>
  <si>
    <t>w tym zadania:</t>
  </si>
  <si>
    <t>Budownictwo komunalne</t>
  </si>
  <si>
    <t>WYSOKOŚĆ NAKŁADÓW</t>
  </si>
  <si>
    <t>Wólka Kosowska -Projekt i budowa przedszkola</t>
  </si>
  <si>
    <t>Rady Gminy Lesznowola</t>
  </si>
  <si>
    <t>Program rozwoju oświaty i sportu</t>
  </si>
  <si>
    <t>Dochody własne</t>
  </si>
  <si>
    <t>Środki pomocowe, 
 dotacje i inne</t>
  </si>
  <si>
    <t>2004-2013</t>
  </si>
  <si>
    <t>Rozdz.</t>
  </si>
  <si>
    <t xml:space="preserve">Program rozwoju  infrastruktury </t>
  </si>
  <si>
    <t>2011-2012</t>
  </si>
  <si>
    <t xml:space="preserve">Łączne nakłady inwestycyjne               </t>
  </si>
  <si>
    <t>Załącznik Nr 3a</t>
  </si>
  <si>
    <t>Mysiadło i Nowa Iwiczna - Budowa odwodnienia</t>
  </si>
  <si>
    <t>2011-2013</t>
  </si>
  <si>
    <t xml:space="preserve">                    II etap 20.400.000,-zł </t>
  </si>
  <si>
    <t xml:space="preserve">                    III etap 20.000.000,-zł </t>
  </si>
  <si>
    <t>2006-2015</t>
  </si>
  <si>
    <t>2010-2014</t>
  </si>
  <si>
    <t>2009-2014</t>
  </si>
  <si>
    <t xml:space="preserve">Program rozwoju gospod wodno - ściekowej </t>
  </si>
  <si>
    <t>Wólka Kosowska - Proj i budowa budynków socj  wraz z urzadzeniem terenów rekreacyjno-sportowych</t>
  </si>
  <si>
    <t>2009-2013</t>
  </si>
  <si>
    <t>Warszawianka - Budowa ciągu pieszo-jezdnego od ul. Rejonowej (vis a vis ul. Brzozowej) - ul. Sielankowa</t>
  </si>
  <si>
    <t>Warszawianka - Budowa wodociagu z przyłączami i kanalizacji grawitacyjnej z przyłączami na działkach nr ewid 23, 9/10, 9/11, 9/12, 9/13, 9/15, 9/16, 9/17, 9/19</t>
  </si>
  <si>
    <t>Łoziska - Budowa kanalizacji z przyłączami działki nr ew. 2/1, 2/2, 2/3, 56/11, 56/18, 56/23, 56/24, 56/26, 56/27, 224</t>
  </si>
  <si>
    <t>Wilcza Góra-Projekt  budowy ul. Jasnej z odwodnieniem</t>
  </si>
  <si>
    <t>1.1</t>
  </si>
  <si>
    <t>1.2</t>
  </si>
  <si>
    <t>1.3</t>
  </si>
  <si>
    <t>1.4</t>
  </si>
  <si>
    <t>1.5</t>
  </si>
  <si>
    <t>1.6</t>
  </si>
  <si>
    <t>1.7</t>
  </si>
  <si>
    <t>1.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</si>
  <si>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</si>
  <si>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</si>
  <si>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</si>
  <si>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</si>
  <si>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</si>
  <si>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</si>
  <si>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</si>
  <si>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</si>
  <si>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</si>
  <si>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3.</t>
  </si>
  <si>
    <t>3.1</t>
  </si>
  <si>
    <t>3.2</t>
  </si>
  <si>
    <t>3.3</t>
  </si>
  <si>
    <t>4.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</si>
  <si>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</si>
  <si>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</si>
  <si>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</si>
  <si>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</si>
  <si>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</si>
  <si>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</si>
  <si>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</si>
  <si>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</si>
  <si>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</si>
  <si>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Nowa Wola-Moderniz, remont ul. Plonowej I etap </t>
  </si>
  <si>
    <t>1.8</t>
  </si>
  <si>
    <t>Lesznowola - Projekt i budowa oświetlenia ul. Dworkowej  i Słonecznej (pkt świetlne)</t>
  </si>
  <si>
    <t>2012-2014</t>
  </si>
  <si>
    <t>2012-2013</t>
  </si>
  <si>
    <t>4.11</t>
  </si>
  <si>
    <t>4.12</t>
  </si>
  <si>
    <t>4.13</t>
  </si>
  <si>
    <t>4.14</t>
  </si>
  <si>
    <t>4.15</t>
  </si>
  <si>
    <t>4.16</t>
  </si>
  <si>
    <t xml:space="preserve">Mysiadło - Projekt i adaptacja budynku przy ul. Osiedlowej - filia GOPS    </t>
  </si>
  <si>
    <t xml:space="preserve">Łazy - Aktualizacja projektu i budowa świetlicy    </t>
  </si>
  <si>
    <t xml:space="preserve">Nowa Iwiczna - Projekt i budowa obiektu integracji społecznej wraz z zagospodarowaniem terenu                          </t>
  </si>
  <si>
    <t xml:space="preserve">Podolszyn - Budowa świetlicy                    </t>
  </si>
  <si>
    <t>Mysiadło- Projekt i przebudowa ul. Polnej wraz z odwodnieniem</t>
  </si>
  <si>
    <t>2009-2015</t>
  </si>
  <si>
    <t xml:space="preserve">Magdalenka -Budowa ul. Okrężnej </t>
  </si>
  <si>
    <t>Magdalenka -Budowa ul. Modrzewiowej</t>
  </si>
  <si>
    <t>Magdalenka -Budowa ul. Jałowcowej</t>
  </si>
  <si>
    <t>Magdalenka -Projekt i budowa ciągu pieszo-rowerowego - III etap</t>
  </si>
  <si>
    <t xml:space="preserve"> Nowa Iwiczna i Stara Iwiczna - Projekt kanalizacji deszczowej ul. Kielecka, ul. Cisowa, ul. Krasickiego i Al. Zgoda</t>
  </si>
  <si>
    <t>Mysiadło- Projekt budowy zbiorników retencyjnych (sztuczne zbiorniki wód opadowych)</t>
  </si>
  <si>
    <t>2010-2013</t>
  </si>
  <si>
    <t>4.1</t>
  </si>
  <si>
    <t>Mysiadło- Budowa ul. Aronii i Porzeczkowej</t>
  </si>
  <si>
    <t>4.17</t>
  </si>
  <si>
    <t>Nowa Iwiczna - Projekt kanalizacji deszczowej ul. Wiosenna, Spacerowa, Zimowa i Graniczna  na odcinku od ul. Kwiatowej do ul. Mleczarskiej</t>
  </si>
  <si>
    <t>2004-2016</t>
  </si>
  <si>
    <t>WYKAZ PRZEDSIĘWZIEĆ MAJĄTKOWYCH GMINY LESZNOWOLA NA LATA 2012-2016 - wg źródeł finansowania - w 2012r.- po zmianach</t>
  </si>
  <si>
    <t>Janczewice-Lesznowola - Projekt budowy ul. Żytniej wraz z kanalizacją deszczową</t>
  </si>
  <si>
    <t>Nowa Iwiczna - Projekt budowy ul. Willowej oraz kanalizacji deszczowej w ulicach: Willowej, Cichej , Krasickiego i działki nr. 31/40</t>
  </si>
  <si>
    <t>4.18</t>
  </si>
  <si>
    <t>4.19</t>
  </si>
  <si>
    <t xml:space="preserve">Lesznowola - Projekt i budowa  ul. Okrężnej </t>
  </si>
  <si>
    <t xml:space="preserve">Lesznowola - Projekt i  rozbudowa  ul. GRN  </t>
  </si>
  <si>
    <t>4.20</t>
  </si>
  <si>
    <t>2012-2016</t>
  </si>
  <si>
    <t>2012-2015</t>
  </si>
  <si>
    <t xml:space="preserve">Zgorzała - Budowa świetlicy  II etap                 </t>
  </si>
  <si>
    <t>Stachowo, Wólka Kosowska, PAN Kosów i Mroków  - Projekt i budowa ul. Karasia z odwodnieniem</t>
  </si>
  <si>
    <t>Przeciwdziałanie wykluczeniu cyfrowemu w Gminie Lesznowola</t>
  </si>
  <si>
    <t xml:space="preserve">Magdalenka - Projekt świetlicy       </t>
  </si>
  <si>
    <t>2010-2012</t>
  </si>
  <si>
    <t>Stefanowo- Projekt i przebudowa ul. Uroczej wraz z budową chodnika</t>
  </si>
  <si>
    <t>4.21</t>
  </si>
  <si>
    <t xml:space="preserve"> </t>
  </si>
  <si>
    <t>2009-2016</t>
  </si>
  <si>
    <t>4.22</t>
  </si>
  <si>
    <t>4.23</t>
  </si>
  <si>
    <t>4.24</t>
  </si>
  <si>
    <t>4.25</t>
  </si>
  <si>
    <t>4.26</t>
  </si>
  <si>
    <t>4.27</t>
  </si>
  <si>
    <t>4.28</t>
  </si>
  <si>
    <t>4.29</t>
  </si>
  <si>
    <t>Jazgarzewszczyzna -Projekt budowy ul. Krzywej wraz z kanalizacją deszczową</t>
  </si>
  <si>
    <t>Łazy - Projekt budowy ul. Kwiatowej wraz z kanalizacją deszczową</t>
  </si>
  <si>
    <t>Kolonia Lesznowola - Projekt  i budowa ul. Krótkiej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</si>
  <si>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</si>
  <si>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</si>
  <si>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Mysiadło - Projekt budowy ulic Goździków, Poprzecznej, Wiejskiej i Zakręt wraz z kanalizacją deszczową</t>
  </si>
  <si>
    <t>Nowa Iwiczna - Projekt i rozbudowa ul. Torowej wraz z kanalizacją deszczową</t>
  </si>
  <si>
    <t>Wilcza Góra-Projekt  budowy ul. Przyleśnej wraz z kanalizacją deszczową</t>
  </si>
  <si>
    <t xml:space="preserve">Lesznowola - Projekt budowy drogi na odcinku od ul. Jedności na działkach nr149/3, 150/4, 151/5 , 152, 159/1, 160/2 i 160/1  wraz z kanalizacja deszczową </t>
  </si>
  <si>
    <t>Łazy - Projekt budowy drogi od ul. Kś. Słojewskiego do ul. Łączności  wraz z kanalizacją deszczową</t>
  </si>
  <si>
    <t xml:space="preserve">Lesznowola-Projekt i budowa parkingu wraz z odwodnieniem i zjazdem z drogi lokalnej 18 KD G-L przy Zespole Szkół Publicznych </t>
  </si>
  <si>
    <t>Wólka Kosowska - Projekt budowy drogi od Al. Krakowskiej na  działkach 60/7, 60/17, 60/24, 60/18, 59/1, 45, 48/7,  43/8, 58/1, 57/1, 56/1 i 60/17  wraz z kanalizacją deszczową</t>
  </si>
  <si>
    <t>Lesznowola - Projekt i  budowa  ul. Sportowej i Ornej wraz z kanalizacja deszczową</t>
  </si>
  <si>
    <t>Łazy - Projekt budowy ul. Spokojnej, Marzeń  i Szmaragdowej  wraz z kanalizacją deszczową</t>
  </si>
  <si>
    <r>
      <t xml:space="preserve">Kompleksowy program gospodarki wodnej gminy Lesznowola </t>
    </r>
    <r>
      <rPr>
        <vertAlign val="superscript"/>
        <sz val="7"/>
        <rFont val="Cambria"/>
        <family val="1"/>
      </rPr>
      <t xml:space="preserve">1)                                                                                                                               </t>
    </r>
    <r>
      <rPr>
        <sz val="7"/>
        <rFont val="Cambria"/>
        <family val="1"/>
      </rPr>
      <t>( Razem 25.098.602,-zł)</t>
    </r>
  </si>
  <si>
    <t>Kredyt</t>
  </si>
  <si>
    <t>Środki pomocowe,  dotacje i inne</t>
  </si>
  <si>
    <r>
      <t xml:space="preserve">Kompleksowy program gospodarki  ściekowej gminy Lesznowola </t>
    </r>
    <r>
      <rPr>
        <vertAlign val="superscript"/>
        <sz val="7"/>
        <rFont val="Cambria"/>
        <family val="1"/>
      </rPr>
      <t xml:space="preserve">1)                                                                                                               </t>
    </r>
    <r>
      <rPr>
        <sz val="7"/>
        <rFont val="Cambria"/>
        <family val="1"/>
      </rPr>
      <t>( Razem 45.689.433,-zł)</t>
    </r>
  </si>
  <si>
    <t>3.4</t>
  </si>
  <si>
    <t>Do Uchwały Nr 235/XIX/2012</t>
  </si>
  <si>
    <t>z dnia 14 września 2012r.</t>
  </si>
  <si>
    <r>
      <t>Mysiadło - Projekt i budowa                                         "Cenrtrum Edukacji i Sportu"</t>
    </r>
    <r>
      <rPr>
        <vertAlign val="superscript"/>
        <sz val="7"/>
        <rFont val="Cambria"/>
        <family val="1"/>
      </rPr>
      <t xml:space="preserve">                                                                                                                                    </t>
    </r>
    <r>
      <rPr>
        <sz val="7"/>
        <rFont val="Cambria"/>
        <family val="1"/>
      </rPr>
      <t xml:space="preserve">(Razem 94.586.024,-zł) </t>
    </r>
    <r>
      <rPr>
        <vertAlign val="superscript"/>
        <sz val="7"/>
        <rFont val="Cambria"/>
        <family val="1"/>
      </rPr>
      <t xml:space="preserve">1)                   </t>
    </r>
  </si>
  <si>
    <t xml:space="preserve">                     I etap 54.186.024,-zł </t>
  </si>
  <si>
    <t>Mysiadło-Projekt i budowa przyłącza energetycznego 15 kV do CEiS (j.w.)</t>
  </si>
  <si>
    <t>4.30</t>
  </si>
  <si>
    <t>Internet dla mieszkańców Gminy Lesznowola</t>
  </si>
  <si>
    <t>6059 bp.</t>
  </si>
  <si>
    <t>6059 bg.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</si>
</sst>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color indexed="9"/>
      <name val="Arial CE"/>
      <family val="2"/>
    </font>
    <font>
      <b/>
      <sz val="7"/>
      <name val="Arial CE"/>
      <family val="0"/>
    </font>
    <font>
      <sz val="7"/>
      <name val="Cambria"/>
      <family val="1"/>
    </font>
    <font>
      <vertAlign val="superscript"/>
      <sz val="7"/>
      <name val="Cambria"/>
      <family val="1"/>
    </font>
    <font>
      <sz val="5"/>
      <name val="Arial CE"/>
      <family val="0"/>
    </font>
    <font>
      <sz val="8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b/>
      <sz val="7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9"/>
      <name val="Cambria"/>
      <family val="1"/>
    </font>
    <font>
      <sz val="10"/>
      <name val="Cambria"/>
      <family val="1"/>
    </font>
    <font>
      <sz val="5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/>
      <top style="thin"/>
      <bottom/>
    </border>
    <border>
      <left style="thin"/>
      <right style="thin"/>
      <top style="dashDot"/>
      <bottom style="dashDot"/>
    </border>
    <border>
      <left style="thin"/>
      <right/>
      <top style="dashDot"/>
      <bottom style="dashDot"/>
    </border>
    <border>
      <left style="thin"/>
      <right style="thin"/>
      <top style="dashDot"/>
      <bottom style="thin"/>
    </border>
    <border>
      <left style="thin"/>
      <right/>
      <top style="dashDot"/>
      <bottom style="thin"/>
    </border>
    <border>
      <left style="thin"/>
      <right style="thin"/>
      <top style="dashDot"/>
      <bottom/>
    </border>
    <border>
      <left style="thin"/>
      <right/>
      <top style="dashDot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dashDot"/>
    </border>
    <border>
      <left style="medium"/>
      <right style="thin"/>
      <top style="thin"/>
      <bottom style="dashDot"/>
    </border>
    <border>
      <left style="thin"/>
      <right style="thin"/>
      <top style="dashDot"/>
      <bottom style="mediumDashed"/>
    </border>
    <border>
      <left style="thin"/>
      <right style="thin"/>
      <top/>
      <bottom style="mediumDashed"/>
    </border>
    <border>
      <left style="thin"/>
      <right/>
      <top style="dashDot"/>
      <bottom style="mediumDashed"/>
    </border>
    <border>
      <left style="thin"/>
      <right style="thin"/>
      <top style="mediumDashed"/>
      <bottom style="hair"/>
    </border>
    <border>
      <left style="thin"/>
      <right style="thin"/>
      <top style="mediumDashed"/>
      <bottom/>
    </border>
    <border>
      <left style="thin"/>
      <right/>
      <top style="mediumDashed"/>
      <bottom style="hair"/>
    </border>
    <border>
      <left style="thin"/>
      <right style="thin"/>
      <top style="hair"/>
      <bottom style="mediumDashed"/>
    </border>
    <border>
      <left style="thin"/>
      <right/>
      <top style="hair"/>
      <bottom style="mediumDashed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thin"/>
      <bottom style="dashDot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dashDot"/>
      <bottom/>
    </border>
    <border>
      <left style="thin"/>
      <right style="medium"/>
      <top style="dashDot"/>
      <bottom/>
    </border>
    <border>
      <left style="medium"/>
      <right style="thin"/>
      <top style="dashDot"/>
      <bottom style="mediumDashed"/>
    </border>
    <border>
      <left style="thin"/>
      <right style="medium"/>
      <top style="dashDot"/>
      <bottom style="mediumDashed"/>
    </border>
    <border>
      <left style="medium"/>
      <right style="thin"/>
      <top style="mediumDashed"/>
      <bottom style="hair"/>
    </border>
    <border>
      <left style="thin"/>
      <right style="medium"/>
      <top style="mediumDashed"/>
      <bottom style="hair"/>
    </border>
    <border>
      <left style="medium"/>
      <right style="thin"/>
      <top style="hair"/>
      <bottom style="mediumDashed"/>
    </border>
    <border>
      <left style="thin"/>
      <right style="medium"/>
      <top style="hair"/>
      <bottom style="mediumDashed"/>
    </border>
    <border>
      <left style="medium"/>
      <right style="thin"/>
      <top/>
      <bottom/>
    </border>
    <border>
      <left style="medium"/>
      <right style="thin"/>
      <top style="dashDot"/>
      <bottom style="dashDot"/>
    </border>
    <border>
      <left style="thin"/>
      <right style="medium"/>
      <top style="dashDot"/>
      <bottom style="dashDot"/>
    </border>
    <border>
      <left style="medium"/>
      <right style="thin"/>
      <top style="dashDot"/>
      <bottom style="thin"/>
    </border>
    <border>
      <left style="thin"/>
      <right style="medium"/>
      <top style="dashDot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>
        <color indexed="63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dashDot"/>
      <bottom style="mediumDashed"/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/>
      <top style="thin"/>
      <bottom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thin"/>
      <right/>
      <top style="double"/>
      <bottom/>
    </border>
    <border>
      <left/>
      <right style="thin"/>
      <top style="medium"/>
      <bottom style="medium"/>
    </border>
    <border>
      <left/>
      <right style="thin"/>
      <top style="double"/>
      <bottom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8" fillId="34" borderId="14" xfId="0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0" fontId="32" fillId="34" borderId="14" xfId="0" applyFont="1" applyFill="1" applyBorder="1" applyAlignment="1">
      <alignment horizontal="center" vertical="center"/>
    </xf>
    <xf numFmtId="0" fontId="33" fillId="34" borderId="15" xfId="0" applyFont="1" applyFill="1" applyBorder="1" applyAlignment="1">
      <alignment vertical="center" wrapText="1"/>
    </xf>
    <xf numFmtId="0" fontId="33" fillId="34" borderId="16" xfId="0" applyFont="1" applyFill="1" applyBorder="1" applyAlignment="1">
      <alignment vertical="center" wrapText="1"/>
    </xf>
    <xf numFmtId="0" fontId="33" fillId="34" borderId="1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31" fillId="0" borderId="0" xfId="0" applyFont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0" fontId="35" fillId="0" borderId="31" xfId="0" applyFont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3" fontId="11" fillId="0" borderId="19" xfId="0" applyNumberFormat="1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29" xfId="0" applyFont="1" applyFill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3" fontId="32" fillId="34" borderId="26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vertical="center" wrapText="1"/>
    </xf>
    <xf numFmtId="3" fontId="8" fillId="0" borderId="37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vertical="center" wrapText="1"/>
    </xf>
    <xf numFmtId="3" fontId="8" fillId="0" borderId="40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3" fontId="11" fillId="0" borderId="43" xfId="0" applyNumberFormat="1" applyFont="1" applyFill="1" applyBorder="1" applyAlignment="1">
      <alignment horizontal="center" vertical="center"/>
    </xf>
    <xf numFmtId="0" fontId="33" fillId="35" borderId="44" xfId="0" applyFont="1" applyFill="1" applyBorder="1" applyAlignment="1">
      <alignment horizontal="center" vertical="center" wrapText="1"/>
    </xf>
    <xf numFmtId="3" fontId="32" fillId="35" borderId="45" xfId="0" applyNumberFormat="1" applyFont="1" applyFill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left" vertical="center" wrapText="1"/>
    </xf>
    <xf numFmtId="0" fontId="36" fillId="34" borderId="14" xfId="0" applyFont="1" applyFill="1" applyBorder="1" applyAlignment="1">
      <alignment horizontal="left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3" fontId="32" fillId="35" borderId="44" xfId="0" applyNumberFormat="1" applyFont="1" applyFill="1" applyBorder="1" applyAlignment="1">
      <alignment horizontal="center" vertical="center"/>
    </xf>
    <xf numFmtId="3" fontId="32" fillId="35" borderId="48" xfId="0" applyNumberFormat="1" applyFont="1" applyFill="1" applyBorder="1" applyAlignment="1">
      <alignment horizontal="center" vertical="center"/>
    </xf>
    <xf numFmtId="3" fontId="32" fillId="35" borderId="49" xfId="0" applyNumberFormat="1" applyFont="1" applyFill="1" applyBorder="1" applyAlignment="1">
      <alignment horizontal="center" vertical="center"/>
    </xf>
    <xf numFmtId="3" fontId="32" fillId="35" borderId="50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51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11" fillId="0" borderId="53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55" xfId="0" applyNumberFormat="1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center" vertical="center"/>
    </xf>
    <xf numFmtId="3" fontId="32" fillId="34" borderId="30" xfId="0" applyNumberFormat="1" applyFont="1" applyFill="1" applyBorder="1" applyAlignment="1">
      <alignment horizontal="center" vertical="center"/>
    </xf>
    <xf numFmtId="3" fontId="32" fillId="34" borderId="53" xfId="0" applyNumberFormat="1" applyFont="1" applyFill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3" fontId="35" fillId="0" borderId="29" xfId="0" applyNumberFormat="1" applyFont="1" applyFill="1" applyBorder="1" applyAlignment="1">
      <alignment horizontal="center" vertical="center"/>
    </xf>
    <xf numFmtId="3" fontId="35" fillId="0" borderId="46" xfId="0" applyNumberFormat="1" applyFont="1" applyFill="1" applyBorder="1" applyAlignment="1">
      <alignment horizontal="center" vertical="center"/>
    </xf>
    <xf numFmtId="3" fontId="8" fillId="0" borderId="56" xfId="0" applyNumberFormat="1" applyFont="1" applyFill="1" applyBorder="1" applyAlignment="1">
      <alignment horizontal="center" vertical="center"/>
    </xf>
    <xf numFmtId="3" fontId="8" fillId="0" borderId="57" xfId="0" applyNumberFormat="1" applyFont="1" applyBorder="1" applyAlignment="1">
      <alignment horizontal="center" vertical="center"/>
    </xf>
    <xf numFmtId="3" fontId="35" fillId="0" borderId="56" xfId="0" applyNumberFormat="1" applyFont="1" applyFill="1" applyBorder="1" applyAlignment="1">
      <alignment horizontal="center" vertical="center"/>
    </xf>
    <xf numFmtId="3" fontId="35" fillId="0" borderId="57" xfId="0" applyNumberFormat="1" applyFont="1" applyFill="1" applyBorder="1" applyAlignment="1">
      <alignment horizontal="center" vertical="center"/>
    </xf>
    <xf numFmtId="3" fontId="8" fillId="0" borderId="58" xfId="0" applyNumberFormat="1" applyFont="1" applyFill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/>
    </xf>
    <xf numFmtId="3" fontId="35" fillId="0" borderId="58" xfId="0" applyNumberFormat="1" applyFont="1" applyFill="1" applyBorder="1" applyAlignment="1">
      <alignment horizontal="center" vertical="center"/>
    </xf>
    <xf numFmtId="3" fontId="35" fillId="0" borderId="59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3" fontId="8" fillId="0" borderId="61" xfId="0" applyNumberFormat="1" applyFont="1" applyBorder="1" applyAlignment="1">
      <alignment horizontal="center" vertical="center"/>
    </xf>
    <xf numFmtId="3" fontId="35" fillId="0" borderId="60" xfId="0" applyNumberFormat="1" applyFont="1" applyFill="1" applyBorder="1" applyAlignment="1">
      <alignment horizontal="center" vertical="center"/>
    </xf>
    <xf numFmtId="3" fontId="35" fillId="0" borderId="61" xfId="0" applyNumberFormat="1" applyFont="1" applyFill="1" applyBorder="1" applyAlignment="1">
      <alignment horizontal="center" vertical="center"/>
    </xf>
    <xf numFmtId="3" fontId="8" fillId="0" borderId="62" xfId="0" applyNumberFormat="1" applyFont="1" applyFill="1" applyBorder="1" applyAlignment="1">
      <alignment horizontal="center" vertical="center"/>
    </xf>
    <xf numFmtId="3" fontId="8" fillId="0" borderId="63" xfId="0" applyNumberFormat="1" applyFont="1" applyBorder="1" applyAlignment="1">
      <alignment horizontal="center" vertical="center"/>
    </xf>
    <xf numFmtId="3" fontId="8" fillId="0" borderId="63" xfId="0" applyNumberFormat="1" applyFont="1" applyFill="1" applyBorder="1" applyAlignment="1">
      <alignment horizontal="center" vertical="center"/>
    </xf>
    <xf numFmtId="3" fontId="8" fillId="0" borderId="61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64" xfId="0" applyNumberFormat="1" applyFont="1" applyFill="1" applyBorder="1" applyAlignment="1">
      <alignment horizontal="center" vertical="center"/>
    </xf>
    <xf numFmtId="3" fontId="35" fillId="0" borderId="64" xfId="0" applyNumberFormat="1" applyFont="1" applyFill="1" applyBorder="1" applyAlignment="1">
      <alignment horizontal="center" vertical="center"/>
    </xf>
    <xf numFmtId="3" fontId="35" fillId="0" borderId="55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3" fontId="8" fillId="0" borderId="65" xfId="0" applyNumberFormat="1" applyFont="1" applyFill="1" applyBorder="1" applyAlignment="1">
      <alignment horizontal="center" vertical="center"/>
    </xf>
    <xf numFmtId="3" fontId="11" fillId="0" borderId="66" xfId="0" applyNumberFormat="1" applyFont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3" fontId="11" fillId="0" borderId="68" xfId="0" applyNumberFormat="1" applyFont="1" applyBorder="1" applyAlignment="1">
      <alignment horizontal="center" vertical="center"/>
    </xf>
    <xf numFmtId="3" fontId="11" fillId="0" borderId="57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6" fillId="34" borderId="69" xfId="0" applyFont="1" applyFill="1" applyBorder="1" applyAlignment="1">
      <alignment horizontal="center" vertical="center"/>
    </xf>
    <xf numFmtId="0" fontId="31" fillId="34" borderId="69" xfId="0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0" fontId="36" fillId="34" borderId="69" xfId="0" applyFont="1" applyFill="1" applyBorder="1" applyAlignment="1">
      <alignment horizontal="left" vertical="center" wrapText="1"/>
    </xf>
    <xf numFmtId="0" fontId="32" fillId="34" borderId="69" xfId="0" applyFont="1" applyFill="1" applyBorder="1" applyAlignment="1">
      <alignment horizontal="center" vertical="center"/>
    </xf>
    <xf numFmtId="3" fontId="37" fillId="34" borderId="70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0" fontId="11" fillId="0" borderId="71" xfId="0" applyFont="1" applyBorder="1" applyAlignment="1">
      <alignment vertical="center" wrapText="1"/>
    </xf>
    <xf numFmtId="0" fontId="8" fillId="0" borderId="0" xfId="0" applyFont="1" applyAlignment="1" quotePrefix="1">
      <alignment horizontal="center" vertical="center"/>
    </xf>
    <xf numFmtId="3" fontId="8" fillId="0" borderId="29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8" fillId="0" borderId="66" xfId="0" applyNumberFormat="1" applyFont="1" applyBorder="1" applyAlignment="1">
      <alignment horizontal="center" vertical="center"/>
    </xf>
    <xf numFmtId="3" fontId="8" fillId="0" borderId="68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32" fillId="35" borderId="72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3" fontId="11" fillId="0" borderId="75" xfId="0" applyNumberFormat="1" applyFont="1" applyBorder="1" applyAlignment="1">
      <alignment horizontal="center" vertical="center"/>
    </xf>
    <xf numFmtId="3" fontId="11" fillId="0" borderId="76" xfId="0" applyNumberFormat="1" applyFont="1" applyFill="1" applyBorder="1" applyAlignment="1">
      <alignment horizontal="center" vertical="center"/>
    </xf>
    <xf numFmtId="3" fontId="8" fillId="0" borderId="76" xfId="0" applyNumberFormat="1" applyFont="1" applyBorder="1" applyAlignment="1">
      <alignment horizontal="center" vertical="center"/>
    </xf>
    <xf numFmtId="3" fontId="8" fillId="0" borderId="77" xfId="0" applyNumberFormat="1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3" fontId="8" fillId="0" borderId="7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77" xfId="0" applyNumberFormat="1" applyFont="1" applyBorder="1" applyAlignment="1">
      <alignment horizontal="center" vertical="center"/>
    </xf>
    <xf numFmtId="3" fontId="8" fillId="0" borderId="78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8" fillId="0" borderId="52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3" fontId="8" fillId="0" borderId="79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3" fontId="8" fillId="0" borderId="80" xfId="0" applyNumberFormat="1" applyFont="1" applyBorder="1" applyAlignment="1">
      <alignment horizontal="center" vertical="center"/>
    </xf>
    <xf numFmtId="3" fontId="8" fillId="0" borderId="81" xfId="0" applyNumberFormat="1" applyFont="1" applyFill="1" applyBorder="1" applyAlignment="1">
      <alignment horizontal="center" vertical="center"/>
    </xf>
    <xf numFmtId="3" fontId="35" fillId="0" borderId="81" xfId="0" applyNumberFormat="1" applyFont="1" applyFill="1" applyBorder="1" applyAlignment="1">
      <alignment horizontal="center" vertical="center"/>
    </xf>
    <xf numFmtId="3" fontId="11" fillId="0" borderId="82" xfId="0" applyNumberFormat="1" applyFont="1" applyFill="1" applyBorder="1" applyAlignment="1">
      <alignment horizontal="center" vertical="center"/>
    </xf>
    <xf numFmtId="3" fontId="11" fillId="0" borderId="80" xfId="0" applyNumberFormat="1" applyFont="1" applyBorder="1" applyAlignment="1">
      <alignment horizontal="center" vertical="center"/>
    </xf>
    <xf numFmtId="3" fontId="8" fillId="0" borderId="82" xfId="0" applyNumberFormat="1" applyFont="1" applyBorder="1" applyAlignment="1">
      <alignment horizontal="center" vertical="center"/>
    </xf>
    <xf numFmtId="3" fontId="8" fillId="0" borderId="64" xfId="0" applyNumberFormat="1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35" fillId="0" borderId="43" xfId="0" applyNumberFormat="1" applyFont="1" applyFill="1" applyBorder="1" applyAlignment="1">
      <alignment horizontal="center" vertical="center"/>
    </xf>
    <xf numFmtId="3" fontId="35" fillId="0" borderId="51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35" fillId="0" borderId="31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8" fillId="0" borderId="81" xfId="0" applyFont="1" applyBorder="1" applyAlignment="1">
      <alignment vertical="center" wrapText="1"/>
    </xf>
    <xf numFmtId="0" fontId="8" fillId="0" borderId="81" xfId="0" applyFont="1" applyBorder="1" applyAlignment="1">
      <alignment horizontal="center" vertical="center" wrapText="1"/>
    </xf>
    <xf numFmtId="3" fontId="8" fillId="0" borderId="81" xfId="0" applyNumberFormat="1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11" fillId="0" borderId="84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8" fillId="0" borderId="85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6" xfId="0" applyFont="1" applyBorder="1" applyAlignment="1">
      <alignment horizontal="left" vertical="center" wrapText="1"/>
    </xf>
    <xf numFmtId="0" fontId="11" fillId="0" borderId="8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89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3" fontId="32" fillId="34" borderId="90" xfId="0" applyNumberFormat="1" applyFont="1" applyFill="1" applyBorder="1" applyAlignment="1">
      <alignment horizontal="center" vertical="center"/>
    </xf>
    <xf numFmtId="3" fontId="32" fillId="34" borderId="0" xfId="0" applyNumberFormat="1" applyFont="1" applyFill="1" applyBorder="1" applyAlignment="1">
      <alignment horizontal="center" vertical="center"/>
    </xf>
    <xf numFmtId="3" fontId="32" fillId="34" borderId="81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 quotePrefix="1">
      <alignment horizontal="center" vertical="center"/>
    </xf>
    <xf numFmtId="3" fontId="8" fillId="0" borderId="91" xfId="0" applyNumberFormat="1" applyFont="1" applyFill="1" applyBorder="1" applyAlignment="1">
      <alignment horizontal="center" vertical="center"/>
    </xf>
    <xf numFmtId="3" fontId="8" fillId="0" borderId="92" xfId="0" applyNumberFormat="1" applyFont="1" applyFill="1" applyBorder="1" applyAlignment="1">
      <alignment horizontal="center" vertical="center"/>
    </xf>
    <xf numFmtId="3" fontId="8" fillId="0" borderId="93" xfId="0" applyNumberFormat="1" applyFont="1" applyFill="1" applyBorder="1" applyAlignment="1">
      <alignment horizontal="center" vertical="center"/>
    </xf>
    <xf numFmtId="3" fontId="8" fillId="0" borderId="94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3" fontId="11" fillId="0" borderId="94" xfId="0" applyNumberFormat="1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3" fontId="11" fillId="0" borderId="95" xfId="0" applyNumberFormat="1" applyFont="1" applyFill="1" applyBorder="1" applyAlignment="1">
      <alignment horizontal="center" vertical="center"/>
    </xf>
    <xf numFmtId="3" fontId="32" fillId="34" borderId="94" xfId="0" applyNumberFormat="1" applyFont="1" applyFill="1" applyBorder="1" applyAlignment="1">
      <alignment horizontal="center" vertical="center"/>
    </xf>
    <xf numFmtId="3" fontId="8" fillId="0" borderId="96" xfId="0" applyNumberFormat="1" applyFont="1" applyFill="1" applyBorder="1" applyAlignment="1">
      <alignment horizontal="center" vertical="center"/>
    </xf>
    <xf numFmtId="3" fontId="8" fillId="0" borderId="97" xfId="0" applyNumberFormat="1" applyFont="1" applyFill="1" applyBorder="1" applyAlignment="1">
      <alignment horizontal="center" vertical="center"/>
    </xf>
    <xf numFmtId="3" fontId="8" fillId="0" borderId="98" xfId="0" applyNumberFormat="1" applyFont="1" applyFill="1" applyBorder="1" applyAlignment="1">
      <alignment horizontal="center" vertical="center"/>
    </xf>
    <xf numFmtId="3" fontId="11" fillId="0" borderId="81" xfId="0" applyNumberFormat="1" applyFont="1" applyFill="1" applyBorder="1" applyAlignment="1">
      <alignment horizontal="center" vertical="center"/>
    </xf>
    <xf numFmtId="3" fontId="11" fillId="0" borderId="99" xfId="0" applyNumberFormat="1" applyFont="1" applyFill="1" applyBorder="1" applyAlignment="1">
      <alignment horizontal="center" vertical="center"/>
    </xf>
    <xf numFmtId="3" fontId="11" fillId="0" borderId="100" xfId="0" applyNumberFormat="1" applyFont="1" applyFill="1" applyBorder="1" applyAlignment="1">
      <alignment horizontal="center" vertical="center"/>
    </xf>
    <xf numFmtId="3" fontId="32" fillId="34" borderId="19" xfId="0" applyNumberFormat="1" applyFont="1" applyFill="1" applyBorder="1" applyAlignment="1">
      <alignment horizontal="center" vertical="center"/>
    </xf>
    <xf numFmtId="3" fontId="32" fillId="34" borderId="101" xfId="0" applyNumberFormat="1" applyFont="1" applyFill="1" applyBorder="1" applyAlignment="1">
      <alignment horizontal="center" vertical="center"/>
    </xf>
    <xf numFmtId="3" fontId="32" fillId="34" borderId="31" xfId="0" applyNumberFormat="1" applyFont="1" applyFill="1" applyBorder="1" applyAlignment="1">
      <alignment horizontal="center" vertical="center"/>
    </xf>
    <xf numFmtId="3" fontId="32" fillId="34" borderId="51" xfId="0" applyNumberFormat="1" applyFont="1" applyFill="1" applyBorder="1" applyAlignment="1">
      <alignment horizontal="center" vertical="center"/>
    </xf>
    <xf numFmtId="3" fontId="32" fillId="34" borderId="43" xfId="0" applyNumberFormat="1" applyFont="1" applyFill="1" applyBorder="1" applyAlignment="1">
      <alignment horizontal="center" vertical="center"/>
    </xf>
    <xf numFmtId="3" fontId="32" fillId="34" borderId="46" xfId="0" applyNumberFormat="1" applyFont="1" applyFill="1" applyBorder="1" applyAlignment="1">
      <alignment horizontal="center" vertical="center"/>
    </xf>
    <xf numFmtId="3" fontId="11" fillId="0" borderId="10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11" fillId="0" borderId="103" xfId="0" applyFont="1" applyBorder="1" applyAlignment="1">
      <alignment horizontal="center" vertical="center"/>
    </xf>
    <xf numFmtId="3" fontId="8" fillId="0" borderId="104" xfId="0" applyNumberFormat="1" applyFont="1" applyBorder="1" applyAlignment="1">
      <alignment horizontal="center" vertical="center"/>
    </xf>
    <xf numFmtId="3" fontId="8" fillId="0" borderId="105" xfId="0" applyNumberFormat="1" applyFont="1" applyFill="1" applyBorder="1" applyAlignment="1">
      <alignment horizontal="center" vertical="center"/>
    </xf>
    <xf numFmtId="3" fontId="8" fillId="0" borderId="106" xfId="0" applyNumberFormat="1" applyFont="1" applyFill="1" applyBorder="1" applyAlignment="1">
      <alignment horizontal="center" vertical="center"/>
    </xf>
    <xf numFmtId="3" fontId="8" fillId="0" borderId="107" xfId="0" applyNumberFormat="1" applyFont="1" applyBorder="1" applyAlignment="1">
      <alignment horizontal="center" vertical="center"/>
    </xf>
    <xf numFmtId="3" fontId="8" fillId="0" borderId="107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8" fillId="0" borderId="108" xfId="0" applyNumberFormat="1" applyFont="1" applyFill="1" applyBorder="1" applyAlignment="1">
      <alignment horizontal="left" vertical="center" wrapText="1"/>
    </xf>
    <xf numFmtId="3" fontId="8" fillId="0" borderId="3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3" fontId="11" fillId="0" borderId="111" xfId="0" applyNumberFormat="1" applyFont="1" applyBorder="1" applyAlignment="1">
      <alignment horizontal="center" vertical="center"/>
    </xf>
    <xf numFmtId="3" fontId="11" fillId="0" borderId="112" xfId="0" applyNumberFormat="1" applyFont="1" applyFill="1" applyBorder="1" applyAlignment="1">
      <alignment horizontal="center" vertical="center"/>
    </xf>
    <xf numFmtId="3" fontId="11" fillId="0" borderId="113" xfId="0" applyNumberFormat="1" applyFont="1" applyFill="1" applyBorder="1" applyAlignment="1">
      <alignment horizontal="center" vertical="center"/>
    </xf>
    <xf numFmtId="3" fontId="11" fillId="0" borderId="114" xfId="0" applyNumberFormat="1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3" fontId="8" fillId="0" borderId="111" xfId="0" applyNumberFormat="1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3" fontId="8" fillId="0" borderId="114" xfId="0" applyNumberFormat="1" applyFont="1" applyBorder="1" applyAlignment="1">
      <alignment horizontal="center" vertical="center"/>
    </xf>
    <xf numFmtId="3" fontId="11" fillId="0" borderId="116" xfId="0" applyNumberFormat="1" applyFont="1" applyBorder="1" applyAlignment="1">
      <alignment horizontal="center" vertical="center"/>
    </xf>
    <xf numFmtId="3" fontId="11" fillId="0" borderId="117" xfId="0" applyNumberFormat="1" applyFont="1" applyFill="1" applyBorder="1" applyAlignment="1">
      <alignment horizontal="center" vertical="center"/>
    </xf>
    <xf numFmtId="3" fontId="11" fillId="0" borderId="118" xfId="0" applyNumberFormat="1" applyFont="1" applyFill="1" applyBorder="1" applyAlignment="1">
      <alignment horizontal="center" vertical="center"/>
    </xf>
    <xf numFmtId="3" fontId="11" fillId="0" borderId="119" xfId="0" applyNumberFormat="1" applyFont="1" applyBorder="1" applyAlignment="1">
      <alignment horizontal="center" vertical="center"/>
    </xf>
    <xf numFmtId="3" fontId="8" fillId="0" borderId="117" xfId="0" applyNumberFormat="1" applyFont="1" applyBorder="1" applyAlignment="1">
      <alignment horizontal="center" vertical="center"/>
    </xf>
    <xf numFmtId="3" fontId="8" fillId="0" borderId="116" xfId="0" applyNumberFormat="1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3" fontId="8" fillId="0" borderId="120" xfId="0" applyNumberFormat="1" applyFont="1" applyBorder="1" applyAlignment="1">
      <alignment horizontal="center" vertical="center"/>
    </xf>
    <xf numFmtId="3" fontId="8" fillId="0" borderId="119" xfId="0" applyNumberFormat="1" applyFont="1" applyBorder="1" applyAlignment="1">
      <alignment horizontal="center" vertical="center"/>
    </xf>
    <xf numFmtId="3" fontId="8" fillId="0" borderId="100" xfId="0" applyNumberFormat="1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3" fontId="37" fillId="34" borderId="122" xfId="0" applyNumberFormat="1" applyFont="1" applyFill="1" applyBorder="1" applyAlignment="1">
      <alignment horizontal="center" vertical="center"/>
    </xf>
    <xf numFmtId="3" fontId="37" fillId="34" borderId="123" xfId="0" applyNumberFormat="1" applyFont="1" applyFill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12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27" xfId="0" applyFont="1" applyBorder="1" applyAlignment="1">
      <alignment horizontal="left" vertical="center" wrapText="1"/>
    </xf>
    <xf numFmtId="0" fontId="8" fillId="0" borderId="1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wrapText="1"/>
    </xf>
    <xf numFmtId="3" fontId="3" fillId="0" borderId="124" xfId="0" applyNumberFormat="1" applyFont="1" applyBorder="1" applyAlignment="1">
      <alignment vertical="center"/>
    </xf>
    <xf numFmtId="0" fontId="3" fillId="0" borderId="124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52" xfId="0" applyFont="1" applyBorder="1" applyAlignment="1">
      <alignment horizontal="center" vertical="center" wrapText="1"/>
    </xf>
    <xf numFmtId="0" fontId="39" fillId="0" borderId="83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40" fillId="0" borderId="7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1" fillId="34" borderId="128" xfId="0" applyFont="1" applyFill="1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11" fillId="34" borderId="54" xfId="0" applyFont="1" applyFill="1" applyBorder="1" applyAlignment="1">
      <alignment horizontal="center" vertical="center" wrapText="1"/>
    </xf>
    <xf numFmtId="0" fontId="11" fillId="34" borderId="53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9" fillId="0" borderId="79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9" fillId="0" borderId="55" xfId="0" applyFont="1" applyBorder="1" applyAlignment="1">
      <alignment horizontal="center" vertical="center" wrapText="1"/>
    </xf>
    <xf numFmtId="0" fontId="39" fillId="0" borderId="64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129" xfId="0" applyFont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94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3" fontId="32" fillId="34" borderId="130" xfId="0" applyNumberFormat="1" applyFont="1" applyFill="1" applyBorder="1" applyAlignment="1">
      <alignment horizontal="center" vertical="center"/>
    </xf>
    <xf numFmtId="3" fontId="32" fillId="34" borderId="64" xfId="0" applyNumberFormat="1" applyFont="1" applyFill="1" applyBorder="1" applyAlignment="1">
      <alignment horizontal="center" vertical="center"/>
    </xf>
    <xf numFmtId="3" fontId="32" fillId="34" borderId="82" xfId="0" applyNumberFormat="1" applyFont="1" applyFill="1" applyBorder="1" applyAlignment="1">
      <alignment horizontal="center" vertical="center"/>
    </xf>
    <xf numFmtId="0" fontId="39" fillId="0" borderId="85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36" fillId="34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3" fontId="32" fillId="34" borderId="131" xfId="0" applyNumberFormat="1" applyFont="1" applyFill="1" applyBorder="1" applyAlignment="1">
      <alignment horizontal="center" vertical="center"/>
    </xf>
    <xf numFmtId="3" fontId="32" fillId="34" borderId="55" xfId="0" applyNumberFormat="1" applyFont="1" applyFill="1" applyBorder="1" applyAlignment="1">
      <alignment horizontal="center" vertical="center"/>
    </xf>
    <xf numFmtId="3" fontId="32" fillId="34" borderId="79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32" fillId="34" borderId="132" xfId="0" applyNumberFormat="1" applyFont="1" applyFill="1" applyBorder="1" applyAlignment="1">
      <alignment horizontal="center" vertical="center"/>
    </xf>
    <xf numFmtId="3" fontId="32" fillId="34" borderId="32" xfId="0" applyNumberFormat="1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3" fillId="35" borderId="45" xfId="0" applyFont="1" applyFill="1" applyBorder="1" applyAlignment="1">
      <alignment horizontal="center" vertical="center" wrapText="1"/>
    </xf>
    <xf numFmtId="0" fontId="33" fillId="35" borderId="44" xfId="0" applyFont="1" applyFill="1" applyBorder="1" applyAlignment="1">
      <alignment horizontal="center" vertical="center" wrapText="1"/>
    </xf>
    <xf numFmtId="0" fontId="33" fillId="35" borderId="133" xfId="0" applyFont="1" applyFill="1" applyBorder="1" applyAlignment="1">
      <alignment horizontal="center" vertical="center" wrapText="1"/>
    </xf>
    <xf numFmtId="0" fontId="36" fillId="34" borderId="134" xfId="0" applyFont="1" applyFill="1" applyBorder="1" applyAlignment="1">
      <alignment vertical="center" wrapText="1"/>
    </xf>
    <xf numFmtId="0" fontId="36" fillId="34" borderId="85" xfId="0" applyFont="1" applyFill="1" applyBorder="1" applyAlignment="1">
      <alignment vertical="center" wrapText="1"/>
    </xf>
    <xf numFmtId="0" fontId="36" fillId="34" borderId="83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39" fillId="0" borderId="135" xfId="0" applyFont="1" applyBorder="1" applyAlignment="1">
      <alignment horizontal="center" vertical="center" wrapText="1"/>
    </xf>
    <xf numFmtId="0" fontId="10" fillId="0" borderId="136" xfId="0" applyFont="1" applyBorder="1" applyAlignment="1">
      <alignment horizontal="center" vertical="center" wrapText="1"/>
    </xf>
    <xf numFmtId="0" fontId="39" fillId="0" borderId="136" xfId="0" applyFont="1" applyBorder="1" applyAlignment="1">
      <alignment horizontal="center" vertical="center" wrapText="1"/>
    </xf>
    <xf numFmtId="0" fontId="39" fillId="0" borderId="137" xfId="0" applyFont="1" applyBorder="1" applyAlignment="1">
      <alignment horizontal="center" vertical="center" wrapText="1"/>
    </xf>
    <xf numFmtId="3" fontId="32" fillId="34" borderId="138" xfId="0" applyNumberFormat="1" applyFont="1" applyFill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3" fontId="32" fillId="34" borderId="80" xfId="0" applyNumberFormat="1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vertical="center"/>
    </xf>
    <xf numFmtId="0" fontId="32" fillId="34" borderId="16" xfId="0" applyFont="1" applyFill="1" applyBorder="1" applyAlignment="1">
      <alignment vertical="center"/>
    </xf>
    <xf numFmtId="0" fontId="32" fillId="34" borderId="17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40" fillId="0" borderId="136" xfId="0" applyFont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31" fillId="0" borderId="0" xfId="0" applyFont="1" applyAlignment="1">
      <alignment horizontal="center" vertical="top" wrapText="1"/>
    </xf>
    <xf numFmtId="0" fontId="11" fillId="0" borderId="27" xfId="0" applyFont="1" applyBorder="1" applyAlignment="1">
      <alignment horizontal="center" vertical="center"/>
    </xf>
    <xf numFmtId="0" fontId="2" fillId="0" borderId="74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11" fillId="0" borderId="27" xfId="0" applyFont="1" applyBorder="1" applyAlignment="1">
      <alignment horizontal="left" vertical="center" wrapText="1"/>
    </xf>
    <xf numFmtId="0" fontId="12" fillId="0" borderId="74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1" xfId="0" applyFont="1" applyBorder="1" applyAlignment="1">
      <alignment horizontal="center" vertical="center" wrapText="1"/>
    </xf>
    <xf numFmtId="0" fontId="39" fillId="0" borderId="141" xfId="0" applyFont="1" applyBorder="1" applyAlignment="1">
      <alignment horizontal="center" vertical="center" wrapText="1"/>
    </xf>
    <xf numFmtId="0" fontId="39" fillId="0" borderId="8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3" fontId="32" fillId="34" borderId="15" xfId="0" applyNumberFormat="1" applyFont="1" applyFill="1" applyBorder="1" applyAlignment="1">
      <alignment horizontal="center" vertical="center"/>
    </xf>
    <xf numFmtId="3" fontId="32" fillId="34" borderId="16" xfId="0" applyNumberFormat="1" applyFont="1" applyFill="1" applyBorder="1" applyAlignment="1">
      <alignment horizontal="center" vertical="center"/>
    </xf>
    <xf numFmtId="3" fontId="32" fillId="34" borderId="17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32" fillId="34" borderId="27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showZeros="0" tabSelected="1" zoomScalePageLayoutView="0" workbookViewId="0" topLeftCell="A1">
      <selection activeCell="C97" sqref="C97"/>
    </sheetView>
  </sheetViews>
  <sheetFormatPr defaultColWidth="9.00390625" defaultRowHeight="12.75"/>
  <cols>
    <col min="1" max="1" width="3.00390625" style="1" customWidth="1"/>
    <col min="2" max="2" width="5.625" style="1" customWidth="1"/>
    <col min="3" max="3" width="6.00390625" style="1" customWidth="1"/>
    <col min="4" max="4" width="26.25390625" style="1" customWidth="1"/>
    <col min="5" max="5" width="7.00390625" style="1" customWidth="1"/>
    <col min="6" max="6" width="9.75390625" style="2" customWidth="1"/>
    <col min="7" max="7" width="8.75390625" style="1" customWidth="1"/>
    <col min="8" max="8" width="7.00390625" style="1" customWidth="1"/>
    <col min="9" max="9" width="7.75390625" style="1" customWidth="1"/>
    <col min="10" max="10" width="8.75390625" style="1" customWidth="1"/>
    <col min="11" max="11" width="8.25390625" style="1" customWidth="1"/>
    <col min="12" max="12" width="8.375" style="1" customWidth="1"/>
    <col min="13" max="13" width="7.00390625" style="1" customWidth="1"/>
    <col min="14" max="14" width="8.125" style="1" customWidth="1"/>
    <col min="15" max="16" width="7.00390625" style="1" customWidth="1"/>
    <col min="17" max="17" width="6.125" style="1" customWidth="1"/>
    <col min="18" max="16384" width="9.125" style="1" customWidth="1"/>
  </cols>
  <sheetData>
    <row r="1" spans="1:17" ht="15.75">
      <c r="A1" s="24"/>
      <c r="B1" s="24"/>
      <c r="C1" s="24"/>
      <c r="D1" s="24"/>
      <c r="E1" s="24"/>
      <c r="F1" s="25"/>
      <c r="G1" s="26"/>
      <c r="H1" s="26"/>
      <c r="I1" s="26"/>
      <c r="J1" s="26"/>
      <c r="K1" s="26" t="s">
        <v>19</v>
      </c>
      <c r="L1" s="26"/>
      <c r="M1" s="26"/>
      <c r="N1" s="24"/>
      <c r="O1" s="24"/>
      <c r="P1" s="24"/>
      <c r="Q1" s="24"/>
    </row>
    <row r="2" spans="1:17" ht="3" customHeight="1">
      <c r="A2" s="24"/>
      <c r="B2" s="24"/>
      <c r="C2" s="24"/>
      <c r="D2" s="24"/>
      <c r="E2" s="24"/>
      <c r="F2" s="25"/>
      <c r="G2" s="24"/>
      <c r="H2" s="24"/>
      <c r="I2" s="27"/>
      <c r="J2" s="27"/>
      <c r="K2" s="24"/>
      <c r="L2" s="24"/>
      <c r="M2" s="24"/>
      <c r="N2" s="24"/>
      <c r="O2" s="24"/>
      <c r="P2" s="24"/>
      <c r="Q2" s="24"/>
    </row>
    <row r="3" spans="1:17" ht="12" customHeight="1">
      <c r="A3" s="24"/>
      <c r="B3" s="24"/>
      <c r="C3" s="24"/>
      <c r="D3" s="24"/>
      <c r="E3" s="24"/>
      <c r="F3" s="25"/>
      <c r="G3" s="27"/>
      <c r="H3" s="27"/>
      <c r="I3" s="27"/>
      <c r="J3" s="27"/>
      <c r="K3" s="27" t="s">
        <v>140</v>
      </c>
      <c r="L3" s="27"/>
      <c r="M3" s="27"/>
      <c r="N3" s="27"/>
      <c r="O3" s="27"/>
      <c r="P3" s="27"/>
      <c r="Q3" s="27"/>
    </row>
    <row r="4" spans="1:17" ht="12" customHeight="1">
      <c r="A4" s="24"/>
      <c r="B4" s="24"/>
      <c r="C4" s="24"/>
      <c r="D4" s="28"/>
      <c r="E4" s="24"/>
      <c r="F4" s="25"/>
      <c r="G4" s="27"/>
      <c r="H4" s="27"/>
      <c r="I4" s="27"/>
      <c r="J4" s="27"/>
      <c r="K4" s="27" t="s">
        <v>10</v>
      </c>
      <c r="L4" s="27"/>
      <c r="M4" s="27"/>
      <c r="N4" s="27"/>
      <c r="O4" s="27"/>
      <c r="P4" s="27"/>
      <c r="Q4" s="27"/>
    </row>
    <row r="5" spans="1:17" ht="11.25" customHeight="1">
      <c r="A5" s="24"/>
      <c r="B5" s="24"/>
      <c r="C5" s="24"/>
      <c r="D5" s="28"/>
      <c r="E5" s="24"/>
      <c r="F5" s="176"/>
      <c r="G5" s="27"/>
      <c r="H5" s="27"/>
      <c r="I5" s="27"/>
      <c r="J5" s="27"/>
      <c r="K5" s="27" t="s">
        <v>141</v>
      </c>
      <c r="L5" s="27"/>
      <c r="M5" s="27"/>
      <c r="N5" s="27"/>
      <c r="O5" s="27"/>
      <c r="P5" s="27"/>
      <c r="Q5" s="27"/>
    </row>
    <row r="6" spans="1:17" ht="4.5" customHeight="1">
      <c r="A6" s="24"/>
      <c r="B6" s="24"/>
      <c r="C6" s="24"/>
      <c r="D6" s="24"/>
      <c r="E6" s="24"/>
      <c r="F6" s="25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430" t="s">
        <v>94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</row>
    <row r="8" spans="1:17" ht="2.25" customHeight="1">
      <c r="A8" s="29"/>
      <c r="B8" s="29"/>
      <c r="C8" s="29"/>
      <c r="D8" s="29"/>
      <c r="E8" s="29"/>
      <c r="F8" s="2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9" ht="9" customHeight="1">
      <c r="A9" s="357" t="s">
        <v>2</v>
      </c>
      <c r="B9" s="358" t="s">
        <v>15</v>
      </c>
      <c r="C9" s="359" t="s">
        <v>3</v>
      </c>
      <c r="D9" s="362" t="s">
        <v>4</v>
      </c>
      <c r="E9" s="365" t="s">
        <v>5</v>
      </c>
      <c r="F9" s="367" t="s">
        <v>18</v>
      </c>
      <c r="G9" s="380" t="s">
        <v>8</v>
      </c>
      <c r="H9" s="381"/>
      <c r="I9" s="381"/>
      <c r="J9" s="381"/>
      <c r="K9" s="381"/>
      <c r="L9" s="381"/>
      <c r="M9" s="381"/>
      <c r="N9" s="381"/>
      <c r="O9" s="381"/>
      <c r="P9" s="381"/>
      <c r="Q9" s="443"/>
      <c r="R9" s="1">
        <v>2012</v>
      </c>
      <c r="S9" s="213">
        <f>G13+I13</f>
        <v>15061032</v>
      </c>
    </row>
    <row r="10" spans="1:19" ht="11.25" customHeight="1">
      <c r="A10" s="357"/>
      <c r="B10" s="358"/>
      <c r="C10" s="360"/>
      <c r="D10" s="363"/>
      <c r="E10" s="347"/>
      <c r="F10" s="367"/>
      <c r="G10" s="383">
        <v>2012</v>
      </c>
      <c r="H10" s="384"/>
      <c r="I10" s="385"/>
      <c r="J10" s="383">
        <v>2013</v>
      </c>
      <c r="K10" s="371"/>
      <c r="L10" s="368">
        <v>2014</v>
      </c>
      <c r="M10" s="369"/>
      <c r="N10" s="383">
        <v>2015</v>
      </c>
      <c r="O10" s="371"/>
      <c r="P10" s="383">
        <v>2016</v>
      </c>
      <c r="Q10" s="444"/>
      <c r="R10" s="1">
        <v>2013</v>
      </c>
      <c r="S10" s="213">
        <f>J13+K13</f>
        <v>33051261</v>
      </c>
    </row>
    <row r="11" spans="1:18" ht="8.25" customHeight="1">
      <c r="A11" s="357"/>
      <c r="B11" s="358"/>
      <c r="C11" s="360"/>
      <c r="D11" s="364"/>
      <c r="E11" s="347"/>
      <c r="F11" s="367"/>
      <c r="G11" s="372" t="s">
        <v>12</v>
      </c>
      <c r="H11" s="365" t="s">
        <v>136</v>
      </c>
      <c r="I11" s="374" t="s">
        <v>137</v>
      </c>
      <c r="J11" s="372" t="s">
        <v>12</v>
      </c>
      <c r="K11" s="374" t="s">
        <v>13</v>
      </c>
      <c r="L11" s="372" t="s">
        <v>12</v>
      </c>
      <c r="M11" s="355" t="s">
        <v>13</v>
      </c>
      <c r="N11" s="372" t="s">
        <v>12</v>
      </c>
      <c r="O11" s="355" t="s">
        <v>13</v>
      </c>
      <c r="P11" s="372" t="s">
        <v>12</v>
      </c>
      <c r="Q11" s="445" t="s">
        <v>137</v>
      </c>
      <c r="R11" s="3">
        <v>2014</v>
      </c>
    </row>
    <row r="12" spans="1:18" ht="18.75" customHeight="1" thickBot="1">
      <c r="A12" s="357"/>
      <c r="B12" s="358"/>
      <c r="C12" s="360"/>
      <c r="D12" s="30" t="s">
        <v>6</v>
      </c>
      <c r="E12" s="347"/>
      <c r="F12" s="367"/>
      <c r="G12" s="418"/>
      <c r="H12" s="415"/>
      <c r="I12" s="417"/>
      <c r="J12" s="418"/>
      <c r="K12" s="417"/>
      <c r="L12" s="429"/>
      <c r="M12" s="416"/>
      <c r="N12" s="418"/>
      <c r="O12" s="428"/>
      <c r="P12" s="418"/>
      <c r="Q12" s="415"/>
      <c r="R12" s="1">
        <v>2016</v>
      </c>
    </row>
    <row r="13" spans="1:18" s="3" customFormat="1" ht="8.25" customHeight="1" thickTop="1">
      <c r="A13" s="395" t="s">
        <v>41</v>
      </c>
      <c r="B13" s="21"/>
      <c r="C13" s="21"/>
      <c r="D13" s="409" t="s">
        <v>27</v>
      </c>
      <c r="E13" s="423" t="s">
        <v>93</v>
      </c>
      <c r="F13" s="403">
        <f>SUM(F16:F27)</f>
        <v>74291004</v>
      </c>
      <c r="G13" s="387">
        <f>SUM(G16:G27)</f>
        <v>11603033</v>
      </c>
      <c r="H13" s="264"/>
      <c r="I13" s="403">
        <f>SUM(I16:I27)</f>
        <v>3457999</v>
      </c>
      <c r="J13" s="387">
        <f>SUM(J16:J21)</f>
        <v>7938760</v>
      </c>
      <c r="K13" s="398">
        <f>K17+K20</f>
        <v>25112501</v>
      </c>
      <c r="L13" s="419">
        <f>SUM(L16:L21)</f>
        <v>4500000</v>
      </c>
      <c r="M13" s="419">
        <f>SUM(M16:M21)</f>
        <v>4425000</v>
      </c>
      <c r="N13" s="387">
        <f>SUM(N16:N27)</f>
        <v>6590000</v>
      </c>
      <c r="O13" s="398">
        <f>O17+O20</f>
        <v>0</v>
      </c>
      <c r="P13" s="387">
        <f>SUM(P16:P27)</f>
        <v>1710000</v>
      </c>
      <c r="Q13" s="446">
        <f>Q17+Q20</f>
        <v>0</v>
      </c>
      <c r="R13" s="3">
        <v>2016</v>
      </c>
    </row>
    <row r="14" spans="1:17" s="3" customFormat="1" ht="6.75" customHeight="1">
      <c r="A14" s="396"/>
      <c r="B14" s="22"/>
      <c r="C14" s="22"/>
      <c r="D14" s="410"/>
      <c r="E14" s="424"/>
      <c r="F14" s="404"/>
      <c r="G14" s="388"/>
      <c r="H14" s="265"/>
      <c r="I14" s="404"/>
      <c r="J14" s="388"/>
      <c r="K14" s="399"/>
      <c r="L14" s="420"/>
      <c r="M14" s="420"/>
      <c r="N14" s="388"/>
      <c r="O14" s="399"/>
      <c r="P14" s="388"/>
      <c r="Q14" s="447"/>
    </row>
    <row r="15" spans="1:17" s="3" customFormat="1" ht="12.75" customHeight="1">
      <c r="A15" s="397"/>
      <c r="B15" s="23"/>
      <c r="C15" s="23"/>
      <c r="D15" s="411"/>
      <c r="E15" s="425"/>
      <c r="F15" s="405"/>
      <c r="G15" s="389"/>
      <c r="H15" s="266"/>
      <c r="I15" s="422"/>
      <c r="J15" s="389"/>
      <c r="K15" s="400"/>
      <c r="L15" s="421"/>
      <c r="M15" s="421"/>
      <c r="N15" s="389"/>
      <c r="O15" s="400"/>
      <c r="P15" s="389"/>
      <c r="Q15" s="448"/>
    </row>
    <row r="16" spans="1:18" ht="11.25" customHeight="1">
      <c r="A16" s="392" t="s">
        <v>34</v>
      </c>
      <c r="B16" s="393" t="s">
        <v>1</v>
      </c>
      <c r="C16" s="31">
        <v>6050</v>
      </c>
      <c r="D16" s="412" t="s">
        <v>138</v>
      </c>
      <c r="E16" s="365" t="s">
        <v>93</v>
      </c>
      <c r="F16" s="178">
        <f>SUM(G16:Q16)+1903935</f>
        <v>19626645</v>
      </c>
      <c r="G16" s="177">
        <v>5237710</v>
      </c>
      <c r="H16" s="267"/>
      <c r="I16" s="32"/>
      <c r="J16" s="108">
        <v>485000</v>
      </c>
      <c r="K16" s="125"/>
      <c r="L16" s="108">
        <v>4500000</v>
      </c>
      <c r="M16" s="166"/>
      <c r="N16" s="108">
        <v>6500000</v>
      </c>
      <c r="O16" s="110"/>
      <c r="P16" s="108">
        <v>1000000</v>
      </c>
      <c r="Q16" s="449"/>
      <c r="R16" s="12">
        <f>F16+F17+F18</f>
        <v>45689433</v>
      </c>
    </row>
    <row r="17" spans="1:17" ht="11.25" customHeight="1">
      <c r="A17" s="341"/>
      <c r="B17" s="394"/>
      <c r="C17" s="33">
        <v>6058</v>
      </c>
      <c r="D17" s="413"/>
      <c r="E17" s="347"/>
      <c r="F17" s="179">
        <f>SUM(G17:Q17)</f>
        <v>17760500</v>
      </c>
      <c r="G17" s="150"/>
      <c r="H17" s="268"/>
      <c r="I17" s="34">
        <v>3457999</v>
      </c>
      <c r="J17" s="150"/>
      <c r="K17" s="179">
        <v>9877501</v>
      </c>
      <c r="L17" s="150"/>
      <c r="M17" s="167">
        <v>4425000</v>
      </c>
      <c r="N17" s="150"/>
      <c r="O17" s="151"/>
      <c r="P17" s="150"/>
      <c r="Q17" s="450"/>
    </row>
    <row r="18" spans="1:17" ht="11.25" customHeight="1">
      <c r="A18" s="341"/>
      <c r="B18" s="394"/>
      <c r="C18" s="35">
        <v>6059</v>
      </c>
      <c r="D18" s="413"/>
      <c r="E18" s="347"/>
      <c r="F18" s="180">
        <f>SUM(G18:Q18)+3768987</f>
        <v>8302288</v>
      </c>
      <c r="G18" s="152">
        <v>2079541</v>
      </c>
      <c r="H18" s="269"/>
      <c r="I18" s="36"/>
      <c r="J18" s="152">
        <v>2453760</v>
      </c>
      <c r="K18" s="180"/>
      <c r="L18" s="152"/>
      <c r="M18" s="168"/>
      <c r="N18" s="152"/>
      <c r="O18" s="153"/>
      <c r="P18" s="152"/>
      <c r="Q18" s="451"/>
    </row>
    <row r="19" spans="1:18" ht="11.25" customHeight="1">
      <c r="A19" s="392" t="s">
        <v>35</v>
      </c>
      <c r="B19" s="393" t="s">
        <v>1</v>
      </c>
      <c r="C19" s="31">
        <v>6050</v>
      </c>
      <c r="D19" s="412" t="s">
        <v>135</v>
      </c>
      <c r="E19" s="365" t="s">
        <v>14</v>
      </c>
      <c r="F19" s="32">
        <f>G19+J19+3272700</f>
        <v>5343602</v>
      </c>
      <c r="G19" s="108">
        <v>1390902</v>
      </c>
      <c r="H19" s="230"/>
      <c r="I19" s="32"/>
      <c r="J19" s="108">
        <v>680000</v>
      </c>
      <c r="K19" s="125"/>
      <c r="L19" s="108"/>
      <c r="M19" s="166"/>
      <c r="N19" s="108"/>
      <c r="O19" s="110"/>
      <c r="P19" s="108"/>
      <c r="Q19" s="449"/>
      <c r="R19" s="12">
        <f>F19+F20+F21</f>
        <v>24898602</v>
      </c>
    </row>
    <row r="20" spans="1:17" ht="10.5" customHeight="1">
      <c r="A20" s="341"/>
      <c r="B20" s="394"/>
      <c r="C20" s="33">
        <v>6058</v>
      </c>
      <c r="D20" s="413"/>
      <c r="E20" s="347"/>
      <c r="F20" s="34">
        <f>I20+K20</f>
        <v>15235000</v>
      </c>
      <c r="G20" s="150"/>
      <c r="H20" s="268"/>
      <c r="I20" s="34"/>
      <c r="J20" s="150"/>
      <c r="K20" s="179">
        <v>15235000</v>
      </c>
      <c r="L20" s="150"/>
      <c r="M20" s="167"/>
      <c r="N20" s="150"/>
      <c r="O20" s="151"/>
      <c r="P20" s="150"/>
      <c r="Q20" s="450"/>
    </row>
    <row r="21" spans="1:17" ht="10.5" customHeight="1">
      <c r="A21" s="341"/>
      <c r="B21" s="394"/>
      <c r="C21" s="37">
        <v>6059</v>
      </c>
      <c r="D21" s="413"/>
      <c r="E21" s="347"/>
      <c r="F21" s="38">
        <f>G21+J21</f>
        <v>4320000</v>
      </c>
      <c r="G21" s="128"/>
      <c r="H21" s="270"/>
      <c r="I21" s="38"/>
      <c r="J21" s="128">
        <v>4320000</v>
      </c>
      <c r="K21" s="129"/>
      <c r="L21" s="128"/>
      <c r="M21" s="169"/>
      <c r="N21" s="128"/>
      <c r="O21" s="154"/>
      <c r="P21" s="128"/>
      <c r="Q21" s="452"/>
    </row>
    <row r="22" spans="1:17" ht="29.25" customHeight="1">
      <c r="A22" s="39" t="s">
        <v>36</v>
      </c>
      <c r="B22" s="40" t="s">
        <v>1</v>
      </c>
      <c r="C22" s="39">
        <v>6050</v>
      </c>
      <c r="D22" s="41" t="s">
        <v>32</v>
      </c>
      <c r="E22" s="309" t="s">
        <v>17</v>
      </c>
      <c r="F22" s="43">
        <f>G22+3641</f>
        <v>129101</v>
      </c>
      <c r="G22" s="148">
        <v>125460</v>
      </c>
      <c r="H22" s="271"/>
      <c r="I22" s="43"/>
      <c r="J22" s="148"/>
      <c r="K22" s="114"/>
      <c r="L22" s="148"/>
      <c r="M22" s="170"/>
      <c r="N22" s="148"/>
      <c r="O22" s="115"/>
      <c r="P22" s="148"/>
      <c r="Q22" s="453"/>
    </row>
    <row r="23" spans="1:17" ht="40.5" customHeight="1">
      <c r="A23" s="39" t="s">
        <v>37</v>
      </c>
      <c r="B23" s="40" t="s">
        <v>1</v>
      </c>
      <c r="C23" s="39">
        <v>6050</v>
      </c>
      <c r="D23" s="41" t="s">
        <v>31</v>
      </c>
      <c r="E23" s="309" t="s">
        <v>17</v>
      </c>
      <c r="F23" s="43">
        <f>G23+3604</f>
        <v>247937</v>
      </c>
      <c r="G23" s="148">
        <v>244333</v>
      </c>
      <c r="H23" s="271"/>
      <c r="I23" s="43"/>
      <c r="J23" s="148"/>
      <c r="K23" s="114"/>
      <c r="L23" s="148" t="s">
        <v>111</v>
      </c>
      <c r="M23" s="170"/>
      <c r="N23" s="148"/>
      <c r="O23" s="115"/>
      <c r="P23" s="148"/>
      <c r="Q23" s="453"/>
    </row>
    <row r="24" spans="1:17" ht="28.5" customHeight="1">
      <c r="A24" s="39" t="s">
        <v>38</v>
      </c>
      <c r="B24" s="310">
        <v>90001</v>
      </c>
      <c r="C24" s="307">
        <v>6050</v>
      </c>
      <c r="D24" s="311" t="s">
        <v>87</v>
      </c>
      <c r="E24" s="308" t="s">
        <v>102</v>
      </c>
      <c r="F24" s="48">
        <f>G24+N24+P24</f>
        <v>298000</v>
      </c>
      <c r="G24" s="49">
        <v>98000</v>
      </c>
      <c r="H24" s="64"/>
      <c r="I24" s="32"/>
      <c r="J24" s="144"/>
      <c r="K24" s="114"/>
      <c r="L24" s="144"/>
      <c r="M24" s="76"/>
      <c r="N24" s="144">
        <v>50000</v>
      </c>
      <c r="O24" s="115"/>
      <c r="P24" s="144">
        <v>150000</v>
      </c>
      <c r="Q24" s="453"/>
    </row>
    <row r="25" spans="1:17" ht="21" customHeight="1">
      <c r="A25" s="39" t="s">
        <v>39</v>
      </c>
      <c r="B25" s="39">
        <v>90001</v>
      </c>
      <c r="C25" s="39">
        <v>6050</v>
      </c>
      <c r="D25" s="41" t="s">
        <v>20</v>
      </c>
      <c r="E25" s="309" t="s">
        <v>17</v>
      </c>
      <c r="F25" s="50">
        <f>G25+844</f>
        <v>2344906</v>
      </c>
      <c r="G25" s="49">
        <v>2344062</v>
      </c>
      <c r="H25" s="64"/>
      <c r="I25" s="54"/>
      <c r="J25" s="155"/>
      <c r="K25" s="115"/>
      <c r="L25" s="155"/>
      <c r="M25" s="171"/>
      <c r="N25" s="155"/>
      <c r="O25" s="115"/>
      <c r="P25" s="155"/>
      <c r="Q25" s="453"/>
    </row>
    <row r="26" spans="1:17" ht="39" customHeight="1">
      <c r="A26" s="39" t="s">
        <v>40</v>
      </c>
      <c r="B26" s="310">
        <v>90001</v>
      </c>
      <c r="C26" s="307">
        <v>6050</v>
      </c>
      <c r="D26" s="311" t="s">
        <v>92</v>
      </c>
      <c r="E26" s="308" t="s">
        <v>102</v>
      </c>
      <c r="F26" s="48">
        <f>G26+N26+P26</f>
        <v>337515</v>
      </c>
      <c r="G26" s="49">
        <v>37515</v>
      </c>
      <c r="H26" s="64"/>
      <c r="I26" s="54"/>
      <c r="J26" s="155"/>
      <c r="K26" s="115"/>
      <c r="L26" s="155"/>
      <c r="M26" s="171"/>
      <c r="N26" s="116">
        <v>20000</v>
      </c>
      <c r="O26" s="114"/>
      <c r="P26" s="116">
        <v>280000</v>
      </c>
      <c r="Q26" s="453"/>
    </row>
    <row r="27" spans="1:17" ht="43.5" customHeight="1">
      <c r="A27" s="39" t="s">
        <v>66</v>
      </c>
      <c r="B27" s="310">
        <v>90001</v>
      </c>
      <c r="C27" s="307">
        <v>6050</v>
      </c>
      <c r="D27" s="14" t="s">
        <v>86</v>
      </c>
      <c r="E27" s="308" t="s">
        <v>102</v>
      </c>
      <c r="F27" s="48">
        <f>G27+N27+P27</f>
        <v>345510</v>
      </c>
      <c r="G27" s="49">
        <v>45510</v>
      </c>
      <c r="H27" s="64"/>
      <c r="I27" s="54">
        <v>0</v>
      </c>
      <c r="J27" s="156"/>
      <c r="K27" s="115"/>
      <c r="L27" s="156"/>
      <c r="M27" s="158"/>
      <c r="N27" s="116">
        <v>20000</v>
      </c>
      <c r="O27" s="114"/>
      <c r="P27" s="116">
        <v>280000</v>
      </c>
      <c r="Q27" s="453"/>
    </row>
    <row r="28" spans="1:17" s="3" customFormat="1" ht="13.5" customHeight="1">
      <c r="A28" s="92" t="s">
        <v>42</v>
      </c>
      <c r="B28" s="19"/>
      <c r="C28" s="18"/>
      <c r="D28" s="91" t="s">
        <v>7</v>
      </c>
      <c r="E28" s="20" t="s">
        <v>24</v>
      </c>
      <c r="F28" s="283">
        <f>SUM(F29:F31,F39:F43)</f>
        <v>14109061</v>
      </c>
      <c r="G28" s="284">
        <f>SUM(G29:G31,G39:G43)</f>
        <v>2475285</v>
      </c>
      <c r="H28" s="285"/>
      <c r="I28" s="283">
        <f>SUM(I29:I31,I39:I43)</f>
        <v>0</v>
      </c>
      <c r="J28" s="284">
        <f>SUM(J29:J31,J39:J43)</f>
        <v>5945000</v>
      </c>
      <c r="K28" s="286">
        <f>SUM(K29:K31,K39:K43)</f>
        <v>0</v>
      </c>
      <c r="L28" s="287">
        <f>SUM(L29:L31,L39:L43)</f>
        <v>2600000</v>
      </c>
      <c r="M28" s="283"/>
      <c r="N28" s="284">
        <f>SUM(N29:N31,N39:N43)</f>
        <v>2800000</v>
      </c>
      <c r="O28" s="288">
        <f>SUM(O29:O40,O41:O43)</f>
        <v>0</v>
      </c>
      <c r="P28" s="284">
        <f>SUM(P29:P31,P39:P43)</f>
        <v>0</v>
      </c>
      <c r="Q28" s="454">
        <f>SUM(Q29:Q40,Q41:Q43)</f>
        <v>0</v>
      </c>
    </row>
    <row r="29" spans="1:17" s="3" customFormat="1" ht="29.25" customHeight="1">
      <c r="A29" s="307" t="s">
        <v>43</v>
      </c>
      <c r="B29" s="307">
        <v>70005</v>
      </c>
      <c r="C29" s="307">
        <v>6050</v>
      </c>
      <c r="D29" s="53" t="s">
        <v>28</v>
      </c>
      <c r="E29" s="308" t="s">
        <v>68</v>
      </c>
      <c r="F29" s="48">
        <f>G29+J29+L29</f>
        <v>2542000</v>
      </c>
      <c r="G29" s="49">
        <v>97000</v>
      </c>
      <c r="H29" s="64"/>
      <c r="I29" s="54"/>
      <c r="J29" s="49">
        <v>445000</v>
      </c>
      <c r="K29" s="157"/>
      <c r="L29" s="49">
        <v>2000000</v>
      </c>
      <c r="M29" s="172"/>
      <c r="N29" s="49"/>
      <c r="O29" s="157"/>
      <c r="P29" s="49"/>
      <c r="Q29" s="455"/>
    </row>
    <row r="30" spans="1:17" s="3" customFormat="1" ht="20.25" customHeight="1">
      <c r="A30" s="310" t="s">
        <v>44</v>
      </c>
      <c r="B30" s="310">
        <v>85219</v>
      </c>
      <c r="C30" s="31">
        <v>6050</v>
      </c>
      <c r="D30" s="311" t="s">
        <v>76</v>
      </c>
      <c r="E30" s="306" t="s">
        <v>88</v>
      </c>
      <c r="F30" s="54">
        <f>G30+J30+70070</f>
        <v>1370070</v>
      </c>
      <c r="G30" s="55">
        <v>800000</v>
      </c>
      <c r="H30" s="272"/>
      <c r="I30" s="54"/>
      <c r="J30" s="55">
        <v>500000</v>
      </c>
      <c r="K30" s="110"/>
      <c r="L30" s="55"/>
      <c r="M30" s="173"/>
      <c r="N30" s="55"/>
      <c r="O30" s="110"/>
      <c r="P30" s="55"/>
      <c r="Q30" s="449"/>
    </row>
    <row r="31" spans="1:17" s="3" customFormat="1" ht="22.5" customHeight="1">
      <c r="A31" s="39" t="s">
        <v>45</v>
      </c>
      <c r="B31" s="39">
        <v>90015</v>
      </c>
      <c r="C31" s="39">
        <v>6050</v>
      </c>
      <c r="D31" s="41" t="s">
        <v>67</v>
      </c>
      <c r="E31" s="309" t="s">
        <v>17</v>
      </c>
      <c r="F31" s="50">
        <f>G31+9645</f>
        <v>151645</v>
      </c>
      <c r="G31" s="51">
        <v>142000</v>
      </c>
      <c r="H31" s="273"/>
      <c r="I31" s="120"/>
      <c r="J31" s="51"/>
      <c r="K31" s="121"/>
      <c r="L31" s="51"/>
      <c r="M31" s="174"/>
      <c r="N31" s="51"/>
      <c r="O31" s="121"/>
      <c r="P31" s="51"/>
      <c r="Q31" s="456"/>
    </row>
    <row r="32" spans="1:17" s="3" customFormat="1" ht="9.75" customHeight="1" hidden="1">
      <c r="A32" s="65"/>
      <c r="B32" s="65"/>
      <c r="C32" s="65"/>
      <c r="D32" s="66"/>
      <c r="E32" s="67"/>
      <c r="F32" s="68"/>
      <c r="G32" s="59"/>
      <c r="H32" s="59"/>
      <c r="I32" s="69"/>
      <c r="J32" s="59"/>
      <c r="K32" s="69"/>
      <c r="L32" s="69"/>
      <c r="M32" s="69"/>
      <c r="N32" s="59"/>
      <c r="O32" s="59"/>
      <c r="P32" s="59"/>
      <c r="Q32" s="69"/>
    </row>
    <row r="33" spans="1:17" s="3" customFormat="1" ht="12" customHeight="1">
      <c r="A33" s="60"/>
      <c r="B33" s="60"/>
      <c r="C33" s="60"/>
      <c r="D33" s="61"/>
      <c r="E33" s="62"/>
      <c r="F33" s="63"/>
      <c r="G33" s="64"/>
      <c r="H33" s="64"/>
      <c r="I33" s="52"/>
      <c r="J33" s="64"/>
      <c r="K33" s="52"/>
      <c r="L33" s="52"/>
      <c r="M33" s="52"/>
      <c r="N33" s="64"/>
      <c r="O33" s="64"/>
      <c r="P33" s="64"/>
      <c r="Q33" s="52"/>
    </row>
    <row r="34" spans="1:17" s="3" customFormat="1" ht="8.25" customHeight="1">
      <c r="A34" s="65"/>
      <c r="B34" s="65"/>
      <c r="C34" s="65"/>
      <c r="D34" s="66"/>
      <c r="E34" s="67"/>
      <c r="F34" s="68"/>
      <c r="G34" s="59"/>
      <c r="H34" s="59"/>
      <c r="I34" s="69"/>
      <c r="J34" s="59"/>
      <c r="K34" s="69"/>
      <c r="L34" s="69"/>
      <c r="M34" s="69"/>
      <c r="N34" s="59"/>
      <c r="O34" s="59"/>
      <c r="P34" s="59"/>
      <c r="Q34" s="69"/>
    </row>
    <row r="35" spans="1:17" s="3" customFormat="1" ht="12.75" customHeight="1">
      <c r="A35" s="357" t="s">
        <v>2</v>
      </c>
      <c r="B35" s="358" t="s">
        <v>15</v>
      </c>
      <c r="C35" s="359" t="s">
        <v>3</v>
      </c>
      <c r="D35" s="362" t="s">
        <v>4</v>
      </c>
      <c r="E35" s="365" t="s">
        <v>5</v>
      </c>
      <c r="F35" s="367" t="s">
        <v>18</v>
      </c>
      <c r="G35" s="380" t="s">
        <v>8</v>
      </c>
      <c r="H35" s="381"/>
      <c r="I35" s="381"/>
      <c r="J35" s="381"/>
      <c r="K35" s="381"/>
      <c r="L35" s="381"/>
      <c r="M35" s="381"/>
      <c r="N35" s="381"/>
      <c r="O35" s="381"/>
      <c r="P35" s="381"/>
      <c r="Q35" s="382"/>
    </row>
    <row r="36" spans="1:17" s="3" customFormat="1" ht="12.75" customHeight="1">
      <c r="A36" s="357"/>
      <c r="B36" s="358"/>
      <c r="C36" s="360"/>
      <c r="D36" s="363"/>
      <c r="E36" s="347"/>
      <c r="F36" s="367"/>
      <c r="G36" s="383">
        <v>2012</v>
      </c>
      <c r="H36" s="384"/>
      <c r="I36" s="385"/>
      <c r="J36" s="383">
        <v>2013</v>
      </c>
      <c r="K36" s="371"/>
      <c r="L36" s="368">
        <v>2014</v>
      </c>
      <c r="M36" s="369"/>
      <c r="N36" s="370">
        <v>2015</v>
      </c>
      <c r="O36" s="371"/>
      <c r="P36" s="370">
        <v>2016</v>
      </c>
      <c r="Q36" s="371"/>
    </row>
    <row r="37" spans="1:17" s="3" customFormat="1" ht="11.25" customHeight="1">
      <c r="A37" s="357"/>
      <c r="B37" s="358"/>
      <c r="C37" s="360"/>
      <c r="D37" s="364"/>
      <c r="E37" s="347"/>
      <c r="F37" s="367"/>
      <c r="G37" s="372" t="s">
        <v>12</v>
      </c>
      <c r="H37" s="365" t="s">
        <v>136</v>
      </c>
      <c r="I37" s="374" t="s">
        <v>13</v>
      </c>
      <c r="J37" s="372" t="s">
        <v>12</v>
      </c>
      <c r="K37" s="374" t="s">
        <v>13</v>
      </c>
      <c r="L37" s="372" t="s">
        <v>12</v>
      </c>
      <c r="M37" s="355" t="s">
        <v>13</v>
      </c>
      <c r="N37" s="353" t="s">
        <v>12</v>
      </c>
      <c r="O37" s="355" t="s">
        <v>13</v>
      </c>
      <c r="P37" s="353" t="s">
        <v>12</v>
      </c>
      <c r="Q37" s="355" t="s">
        <v>13</v>
      </c>
    </row>
    <row r="38" spans="1:17" s="3" customFormat="1" ht="16.5" customHeight="1" thickBot="1">
      <c r="A38" s="414"/>
      <c r="B38" s="365"/>
      <c r="C38" s="360"/>
      <c r="D38" s="30" t="s">
        <v>6</v>
      </c>
      <c r="E38" s="347"/>
      <c r="F38" s="426"/>
      <c r="G38" s="373"/>
      <c r="H38" s="364"/>
      <c r="I38" s="375"/>
      <c r="J38" s="379"/>
      <c r="K38" s="378"/>
      <c r="L38" s="429"/>
      <c r="M38" s="416"/>
      <c r="N38" s="390"/>
      <c r="O38" s="391"/>
      <c r="P38" s="390"/>
      <c r="Q38" s="391"/>
    </row>
    <row r="39" spans="1:17" s="3" customFormat="1" ht="17.25" customHeight="1" thickTop="1">
      <c r="A39" s="250" t="s">
        <v>46</v>
      </c>
      <c r="B39" s="103">
        <v>92109</v>
      </c>
      <c r="C39" s="31">
        <v>6050</v>
      </c>
      <c r="D39" s="105" t="s">
        <v>77</v>
      </c>
      <c r="E39" s="104" t="s">
        <v>25</v>
      </c>
      <c r="F39" s="54">
        <f>L39+J39+G39+4880</f>
        <v>1504880</v>
      </c>
      <c r="G39" s="289">
        <v>150000</v>
      </c>
      <c r="H39" s="59"/>
      <c r="I39" s="58"/>
      <c r="J39" s="49">
        <v>1000000</v>
      </c>
      <c r="K39" s="110"/>
      <c r="L39" s="49">
        <v>350000</v>
      </c>
      <c r="M39" s="94"/>
      <c r="N39" s="55"/>
      <c r="O39" s="110"/>
      <c r="P39" s="55"/>
      <c r="Q39" s="110"/>
    </row>
    <row r="40" spans="1:17" s="3" customFormat="1" ht="18" customHeight="1">
      <c r="A40" s="250" t="s">
        <v>47</v>
      </c>
      <c r="B40" s="103">
        <v>92109</v>
      </c>
      <c r="C40" s="31">
        <v>6050</v>
      </c>
      <c r="D40" s="196" t="s">
        <v>107</v>
      </c>
      <c r="E40" s="195" t="s">
        <v>108</v>
      </c>
      <c r="F40" s="54">
        <f>L40+J40+G40+6541</f>
        <v>42826</v>
      </c>
      <c r="G40" s="55">
        <v>36285</v>
      </c>
      <c r="H40" s="272"/>
      <c r="I40" s="54"/>
      <c r="J40" s="49"/>
      <c r="K40" s="110"/>
      <c r="L40" s="49"/>
      <c r="M40" s="94"/>
      <c r="N40" s="55"/>
      <c r="O40" s="110"/>
      <c r="P40" s="55"/>
      <c r="Q40" s="110"/>
    </row>
    <row r="41" spans="1:17" s="3" customFormat="1" ht="30.75" customHeight="1">
      <c r="A41" s="250" t="s">
        <v>48</v>
      </c>
      <c r="B41" s="103">
        <v>92109</v>
      </c>
      <c r="C41" s="31">
        <v>6050</v>
      </c>
      <c r="D41" s="105" t="s">
        <v>78</v>
      </c>
      <c r="E41" s="107" t="s">
        <v>81</v>
      </c>
      <c r="F41" s="54">
        <f>N41+132980</f>
        <v>2932980</v>
      </c>
      <c r="G41" s="70"/>
      <c r="H41" s="274"/>
      <c r="I41" s="54"/>
      <c r="J41" s="70"/>
      <c r="K41" s="110"/>
      <c r="L41" s="70"/>
      <c r="M41" s="95"/>
      <c r="N41" s="108">
        <v>2800000</v>
      </c>
      <c r="O41" s="110"/>
      <c r="P41" s="108"/>
      <c r="Q41" s="110"/>
    </row>
    <row r="42" spans="1:17" s="3" customFormat="1" ht="17.25" customHeight="1">
      <c r="A42" s="250" t="s">
        <v>49</v>
      </c>
      <c r="B42" s="191">
        <v>92109</v>
      </c>
      <c r="C42" s="31">
        <v>6050</v>
      </c>
      <c r="D42" s="193" t="s">
        <v>79</v>
      </c>
      <c r="E42" s="190" t="s">
        <v>25</v>
      </c>
      <c r="F42" s="71">
        <f>L42+J42+G42+64660</f>
        <v>1964660</v>
      </c>
      <c r="G42" s="109">
        <v>150000</v>
      </c>
      <c r="H42" s="275"/>
      <c r="I42" s="71"/>
      <c r="J42" s="109">
        <v>1500000</v>
      </c>
      <c r="K42" s="122"/>
      <c r="L42" s="109">
        <v>250000</v>
      </c>
      <c r="M42" s="96"/>
      <c r="N42" s="72"/>
      <c r="O42" s="122"/>
      <c r="P42" s="72"/>
      <c r="Q42" s="122"/>
    </row>
    <row r="43" spans="1:17" s="3" customFormat="1" ht="18" customHeight="1">
      <c r="A43" s="250" t="s">
        <v>50</v>
      </c>
      <c r="B43" s="103">
        <v>92109</v>
      </c>
      <c r="C43" s="31">
        <v>6050</v>
      </c>
      <c r="D43" s="193" t="s">
        <v>104</v>
      </c>
      <c r="E43" s="190" t="s">
        <v>69</v>
      </c>
      <c r="F43" s="71">
        <f>L43+J43+G43</f>
        <v>3600000</v>
      </c>
      <c r="G43" s="109">
        <v>1100000</v>
      </c>
      <c r="H43" s="275"/>
      <c r="I43" s="71"/>
      <c r="J43" s="109">
        <v>2500000</v>
      </c>
      <c r="K43" s="122"/>
      <c r="L43" s="109"/>
      <c r="M43" s="96"/>
      <c r="N43" s="72"/>
      <c r="O43" s="122"/>
      <c r="P43" s="72"/>
      <c r="Q43" s="122"/>
    </row>
    <row r="44" spans="1:17" s="3" customFormat="1" ht="26.25" customHeight="1">
      <c r="A44" s="93" t="s">
        <v>51</v>
      </c>
      <c r="B44" s="73"/>
      <c r="C44" s="74"/>
      <c r="D44" s="90" t="s">
        <v>11</v>
      </c>
      <c r="E44" s="73" t="s">
        <v>24</v>
      </c>
      <c r="F44" s="75">
        <f aca="true" t="shared" si="0" ref="F44:L44">SUM(F45:F54)</f>
        <v>97471085</v>
      </c>
      <c r="G44" s="123">
        <f t="shared" si="0"/>
        <v>16697000</v>
      </c>
      <c r="H44" s="276">
        <f>H45</f>
        <v>10000000</v>
      </c>
      <c r="I44" s="75">
        <f t="shared" si="0"/>
        <v>0</v>
      </c>
      <c r="J44" s="123">
        <f>SUM(J45:J54)</f>
        <v>26700000</v>
      </c>
      <c r="K44" s="124">
        <f t="shared" si="0"/>
        <v>0</v>
      </c>
      <c r="L44" s="123">
        <f t="shared" si="0"/>
        <v>11400000</v>
      </c>
      <c r="M44" s="124"/>
      <c r="N44" s="123">
        <f>SUM(N45:N54)</f>
        <v>20000000</v>
      </c>
      <c r="O44" s="124">
        <f>SUM(O45:O54)</f>
        <v>9000000</v>
      </c>
      <c r="P44" s="123">
        <f>SUM(P45:P54)</f>
        <v>0</v>
      </c>
      <c r="Q44" s="124">
        <f>SUM(Q45:Q54)</f>
        <v>0</v>
      </c>
    </row>
    <row r="45" spans="1:18" s="3" customFormat="1" ht="15.75" customHeight="1">
      <c r="A45" s="392" t="s">
        <v>52</v>
      </c>
      <c r="B45" s="392">
        <v>80101</v>
      </c>
      <c r="C45" s="31">
        <v>6050</v>
      </c>
      <c r="D45" s="412" t="s">
        <v>142</v>
      </c>
      <c r="E45" s="365" t="s">
        <v>24</v>
      </c>
      <c r="F45" s="32">
        <f>J45+G45+3611024+H45</f>
        <v>54186024</v>
      </c>
      <c r="G45" s="108">
        <v>15995000</v>
      </c>
      <c r="H45" s="230">
        <v>10000000</v>
      </c>
      <c r="I45" s="32"/>
      <c r="J45" s="108">
        <v>24580000</v>
      </c>
      <c r="K45" s="125"/>
      <c r="L45" s="126"/>
      <c r="M45" s="127"/>
      <c r="N45" s="126"/>
      <c r="O45" s="125"/>
      <c r="P45" s="126"/>
      <c r="Q45" s="125"/>
      <c r="R45" s="187">
        <f>F45+F46+F47</f>
        <v>54186024</v>
      </c>
    </row>
    <row r="46" spans="1:17" s="3" customFormat="1" ht="14.25" customHeight="1">
      <c r="A46" s="341"/>
      <c r="B46" s="341"/>
      <c r="C46" s="33">
        <v>6058</v>
      </c>
      <c r="D46" s="413"/>
      <c r="E46" s="347"/>
      <c r="F46" s="38"/>
      <c r="G46" s="128"/>
      <c r="H46" s="270"/>
      <c r="I46" s="38"/>
      <c r="J46" s="128"/>
      <c r="K46" s="129"/>
      <c r="L46" s="130"/>
      <c r="M46" s="131"/>
      <c r="N46" s="130"/>
      <c r="O46" s="129"/>
      <c r="P46" s="130"/>
      <c r="Q46" s="129"/>
    </row>
    <row r="47" spans="1:17" s="3" customFormat="1" ht="14.25" customHeight="1" thickBot="1">
      <c r="A47" s="341"/>
      <c r="B47" s="341"/>
      <c r="C47" s="77">
        <v>6059</v>
      </c>
      <c r="D47" s="78" t="s">
        <v>143</v>
      </c>
      <c r="E47" s="347"/>
      <c r="F47" s="79"/>
      <c r="G47" s="132"/>
      <c r="H47" s="277"/>
      <c r="I47" s="79"/>
      <c r="J47" s="132"/>
      <c r="K47" s="133"/>
      <c r="L47" s="134"/>
      <c r="M47" s="135"/>
      <c r="N47" s="134"/>
      <c r="O47" s="133"/>
      <c r="P47" s="134"/>
      <c r="Q47" s="133"/>
    </row>
    <row r="48" spans="1:17" s="3" customFormat="1" ht="13.5" customHeight="1">
      <c r="A48" s="341"/>
      <c r="B48" s="341"/>
      <c r="C48" s="80">
        <v>6058</v>
      </c>
      <c r="D48" s="81" t="s">
        <v>22</v>
      </c>
      <c r="E48" s="347"/>
      <c r="F48" s="82">
        <v>4000000</v>
      </c>
      <c r="G48" s="136"/>
      <c r="H48" s="278"/>
      <c r="I48" s="82"/>
      <c r="J48" s="136"/>
      <c r="K48" s="137"/>
      <c r="L48" s="138"/>
      <c r="M48" s="139"/>
      <c r="N48" s="138"/>
      <c r="O48" s="137">
        <v>4000000</v>
      </c>
      <c r="P48" s="138"/>
      <c r="Q48" s="137"/>
    </row>
    <row r="49" spans="1:17" s="3" customFormat="1" ht="15" customHeight="1" thickBot="1">
      <c r="A49" s="341"/>
      <c r="B49" s="341"/>
      <c r="C49" s="83">
        <v>6059</v>
      </c>
      <c r="D49" s="78"/>
      <c r="E49" s="347"/>
      <c r="F49" s="84">
        <v>16400000</v>
      </c>
      <c r="G49" s="140"/>
      <c r="H49" s="279"/>
      <c r="I49" s="84"/>
      <c r="J49" s="140"/>
      <c r="K49" s="141"/>
      <c r="L49" s="140">
        <v>6400000</v>
      </c>
      <c r="M49" s="142"/>
      <c r="N49" s="140">
        <v>10000000</v>
      </c>
      <c r="O49" s="141"/>
      <c r="P49" s="140"/>
      <c r="Q49" s="141"/>
    </row>
    <row r="50" spans="1:17" s="3" customFormat="1" ht="14.25" customHeight="1">
      <c r="A50" s="341"/>
      <c r="B50" s="341"/>
      <c r="C50" s="80">
        <v>6058</v>
      </c>
      <c r="D50" s="81" t="s">
        <v>23</v>
      </c>
      <c r="E50" s="347"/>
      <c r="F50" s="82">
        <v>5000000</v>
      </c>
      <c r="G50" s="136"/>
      <c r="H50" s="278"/>
      <c r="I50" s="82"/>
      <c r="J50" s="136"/>
      <c r="K50" s="137"/>
      <c r="L50" s="136"/>
      <c r="M50" s="143"/>
      <c r="N50" s="136"/>
      <c r="O50" s="137">
        <v>5000000</v>
      </c>
      <c r="P50" s="136"/>
      <c r="Q50" s="137"/>
    </row>
    <row r="51" spans="1:17" s="3" customFormat="1" ht="13.5" customHeight="1">
      <c r="A51" s="56"/>
      <c r="B51" s="56"/>
      <c r="C51" s="293">
        <v>6059</v>
      </c>
      <c r="D51" s="292"/>
      <c r="E51" s="57"/>
      <c r="F51" s="294">
        <v>15000000</v>
      </c>
      <c r="G51" s="295"/>
      <c r="H51" s="296"/>
      <c r="I51" s="294"/>
      <c r="J51" s="295"/>
      <c r="K51" s="297"/>
      <c r="L51" s="295">
        <v>5000000</v>
      </c>
      <c r="M51" s="298"/>
      <c r="N51" s="295">
        <v>10000000</v>
      </c>
      <c r="O51" s="297"/>
      <c r="P51" s="295"/>
      <c r="Q51" s="297"/>
    </row>
    <row r="52" spans="1:17" s="3" customFormat="1" ht="26.25" customHeight="1">
      <c r="A52" s="39" t="s">
        <v>53</v>
      </c>
      <c r="B52" s="39">
        <v>80101</v>
      </c>
      <c r="C52" s="39">
        <v>6050</v>
      </c>
      <c r="D52" s="303" t="s">
        <v>144</v>
      </c>
      <c r="E52" s="290" t="s">
        <v>69</v>
      </c>
      <c r="F52" s="304">
        <v>485000</v>
      </c>
      <c r="G52" s="305">
        <v>65000</v>
      </c>
      <c r="H52" s="305"/>
      <c r="I52" s="304"/>
      <c r="J52" s="305">
        <v>420000</v>
      </c>
      <c r="K52" s="304"/>
      <c r="L52" s="305"/>
      <c r="M52" s="305"/>
      <c r="N52" s="305"/>
      <c r="O52" s="304"/>
      <c r="P52" s="305"/>
      <c r="Q52" s="114"/>
    </row>
    <row r="53" spans="1:17" s="3" customFormat="1" ht="35.25" customHeight="1">
      <c r="A53" s="299" t="s">
        <v>54</v>
      </c>
      <c r="B53" s="299">
        <v>80101</v>
      </c>
      <c r="C53" s="300">
        <v>6050</v>
      </c>
      <c r="D53" s="301" t="s">
        <v>131</v>
      </c>
      <c r="E53" s="300" t="s">
        <v>17</v>
      </c>
      <c r="F53" s="302">
        <f>G53+861</f>
        <v>330861</v>
      </c>
      <c r="G53" s="145">
        <v>330000</v>
      </c>
      <c r="H53" s="233"/>
      <c r="I53" s="118"/>
      <c r="J53" s="145"/>
      <c r="K53" s="119"/>
      <c r="L53" s="146"/>
      <c r="M53" s="147"/>
      <c r="N53" s="146"/>
      <c r="O53" s="119"/>
      <c r="P53" s="146"/>
      <c r="Q53" s="119"/>
    </row>
    <row r="54" spans="1:17" s="3" customFormat="1" ht="22.5" customHeight="1">
      <c r="A54" s="291" t="s">
        <v>139</v>
      </c>
      <c r="B54" s="44">
        <v>80104</v>
      </c>
      <c r="C54" s="44">
        <v>6050</v>
      </c>
      <c r="D54" s="46" t="s">
        <v>9</v>
      </c>
      <c r="E54" s="85" t="s">
        <v>21</v>
      </c>
      <c r="F54" s="32">
        <f>J54+G54+62200</f>
        <v>2069200</v>
      </c>
      <c r="G54" s="144">
        <v>307000</v>
      </c>
      <c r="H54" s="230"/>
      <c r="I54" s="227"/>
      <c r="J54" s="144">
        <v>1700000</v>
      </c>
      <c r="K54" s="113"/>
      <c r="L54" s="228"/>
      <c r="M54" s="229"/>
      <c r="N54" s="228"/>
      <c r="O54" s="113"/>
      <c r="P54" s="228"/>
      <c r="Q54" s="113"/>
    </row>
    <row r="55" spans="1:17" s="3" customFormat="1" ht="48" customHeight="1">
      <c r="A55" s="60"/>
      <c r="B55" s="60"/>
      <c r="C55" s="60"/>
      <c r="D55" s="61"/>
      <c r="E55" s="62"/>
      <c r="F55" s="89"/>
      <c r="G55" s="230"/>
      <c r="H55" s="230"/>
      <c r="I55" s="185"/>
      <c r="J55" s="230"/>
      <c r="K55" s="185"/>
      <c r="L55" s="231"/>
      <c r="M55" s="231"/>
      <c r="N55" s="231"/>
      <c r="O55" s="185"/>
      <c r="P55" s="231"/>
      <c r="Q55" s="185"/>
    </row>
    <row r="56" spans="1:17" s="3" customFormat="1" ht="31.5" customHeight="1">
      <c r="A56" s="65"/>
      <c r="B56" s="65"/>
      <c r="C56" s="65"/>
      <c r="D56" s="66"/>
      <c r="E56" s="67"/>
      <c r="F56" s="232"/>
      <c r="G56" s="233"/>
      <c r="H56" s="233"/>
      <c r="I56" s="234"/>
      <c r="J56" s="233"/>
      <c r="K56" s="234"/>
      <c r="L56" s="235"/>
      <c r="M56" s="235"/>
      <c r="N56" s="235"/>
      <c r="O56" s="234"/>
      <c r="P56" s="235"/>
      <c r="Q56" s="234"/>
    </row>
    <row r="57" spans="1:17" s="3" customFormat="1" ht="37.5" customHeight="1">
      <c r="A57" s="65"/>
      <c r="B57" s="65"/>
      <c r="C57" s="65"/>
      <c r="D57" s="66"/>
      <c r="E57" s="67"/>
      <c r="F57" s="232"/>
      <c r="G57" s="233"/>
      <c r="H57" s="233"/>
      <c r="I57" s="234"/>
      <c r="J57" s="233"/>
      <c r="K57" s="234"/>
      <c r="L57" s="235"/>
      <c r="M57" s="235"/>
      <c r="N57" s="235"/>
      <c r="O57" s="234"/>
      <c r="P57" s="235"/>
      <c r="Q57" s="234"/>
    </row>
    <row r="58" spans="1:17" s="3" customFormat="1" ht="26.25" customHeight="1">
      <c r="A58" s="65"/>
      <c r="B58" s="65"/>
      <c r="C58" s="65"/>
      <c r="D58" s="66"/>
      <c r="E58" s="67"/>
      <c r="F58" s="232"/>
      <c r="G58" s="233"/>
      <c r="H58" s="233"/>
      <c r="I58" s="234"/>
      <c r="J58" s="233"/>
      <c r="K58" s="234"/>
      <c r="L58" s="235"/>
      <c r="M58" s="235"/>
      <c r="N58" s="235"/>
      <c r="O58" s="234"/>
      <c r="P58" s="235"/>
      <c r="Q58" s="234"/>
    </row>
    <row r="59" spans="1:17" s="3" customFormat="1" ht="4.5" customHeight="1">
      <c r="A59" s="236"/>
      <c r="B59" s="236"/>
      <c r="C59" s="236"/>
      <c r="D59" s="237"/>
      <c r="E59" s="238"/>
      <c r="F59" s="239"/>
      <c r="G59" s="219"/>
      <c r="H59" s="219"/>
      <c r="I59" s="240"/>
      <c r="J59" s="219"/>
      <c r="K59" s="240"/>
      <c r="L59" s="220"/>
      <c r="M59" s="220"/>
      <c r="N59" s="220"/>
      <c r="O59" s="240"/>
      <c r="P59" s="220"/>
      <c r="Q59" s="240"/>
    </row>
    <row r="60" spans="1:17" s="3" customFormat="1" ht="13.5" customHeight="1">
      <c r="A60" s="357" t="s">
        <v>2</v>
      </c>
      <c r="B60" s="358" t="s">
        <v>15</v>
      </c>
      <c r="C60" s="359" t="s">
        <v>3</v>
      </c>
      <c r="D60" s="362" t="s">
        <v>4</v>
      </c>
      <c r="E60" s="365" t="s">
        <v>5</v>
      </c>
      <c r="F60" s="367" t="s">
        <v>18</v>
      </c>
      <c r="G60" s="380" t="s">
        <v>8</v>
      </c>
      <c r="H60" s="381"/>
      <c r="I60" s="381"/>
      <c r="J60" s="381"/>
      <c r="K60" s="381"/>
      <c r="L60" s="381"/>
      <c r="M60" s="381"/>
      <c r="N60" s="381"/>
      <c r="O60" s="381"/>
      <c r="P60" s="381"/>
      <c r="Q60" s="382"/>
    </row>
    <row r="61" spans="1:17" s="3" customFormat="1" ht="12" customHeight="1">
      <c r="A61" s="357"/>
      <c r="B61" s="358"/>
      <c r="C61" s="360"/>
      <c r="D61" s="363"/>
      <c r="E61" s="347"/>
      <c r="F61" s="367"/>
      <c r="G61" s="383">
        <v>2012</v>
      </c>
      <c r="H61" s="384"/>
      <c r="I61" s="385"/>
      <c r="J61" s="383">
        <v>2013</v>
      </c>
      <c r="K61" s="371"/>
      <c r="L61" s="368">
        <v>2014</v>
      </c>
      <c r="M61" s="369"/>
      <c r="N61" s="370">
        <v>2015</v>
      </c>
      <c r="O61" s="371"/>
      <c r="P61" s="370">
        <v>2016</v>
      </c>
      <c r="Q61" s="371"/>
    </row>
    <row r="62" spans="1:17" s="3" customFormat="1" ht="22.5" customHeight="1">
      <c r="A62" s="357"/>
      <c r="B62" s="358"/>
      <c r="C62" s="360"/>
      <c r="D62" s="364"/>
      <c r="E62" s="347"/>
      <c r="F62" s="367"/>
      <c r="G62" s="372" t="s">
        <v>12</v>
      </c>
      <c r="H62" s="365" t="s">
        <v>136</v>
      </c>
      <c r="I62" s="374" t="s">
        <v>13</v>
      </c>
      <c r="J62" s="372" t="s">
        <v>12</v>
      </c>
      <c r="K62" s="374" t="s">
        <v>13</v>
      </c>
      <c r="L62" s="372" t="s">
        <v>12</v>
      </c>
      <c r="M62" s="355" t="s">
        <v>13</v>
      </c>
      <c r="N62" s="353" t="s">
        <v>12</v>
      </c>
      <c r="O62" s="355" t="s">
        <v>13</v>
      </c>
      <c r="P62" s="353" t="s">
        <v>12</v>
      </c>
      <c r="Q62" s="355" t="s">
        <v>13</v>
      </c>
    </row>
    <row r="63" spans="1:17" s="3" customFormat="1" ht="13.5" customHeight="1" thickBot="1">
      <c r="A63" s="414"/>
      <c r="B63" s="365"/>
      <c r="C63" s="360"/>
      <c r="D63" s="30" t="s">
        <v>6</v>
      </c>
      <c r="E63" s="347"/>
      <c r="F63" s="426"/>
      <c r="G63" s="379"/>
      <c r="H63" s="415"/>
      <c r="I63" s="378"/>
      <c r="J63" s="379"/>
      <c r="K63" s="375"/>
      <c r="L63" s="376"/>
      <c r="M63" s="386"/>
      <c r="N63" s="354"/>
      <c r="O63" s="356"/>
      <c r="P63" s="390"/>
      <c r="Q63" s="391"/>
    </row>
    <row r="64" spans="1:18" s="3" customFormat="1" ht="28.5" customHeight="1" thickTop="1">
      <c r="A64" s="159" t="s">
        <v>55</v>
      </c>
      <c r="B64" s="160"/>
      <c r="C64" s="161"/>
      <c r="D64" s="162" t="s">
        <v>16</v>
      </c>
      <c r="E64" s="163" t="s">
        <v>112</v>
      </c>
      <c r="F64" s="336">
        <f>SUM(F65:F78,F85:F95,F104:F108)</f>
        <v>19704671</v>
      </c>
      <c r="G64" s="335">
        <f>SUM(G65:G78,G85:G95,G104:G111)</f>
        <v>7001584</v>
      </c>
      <c r="H64" s="164">
        <f>SUM(H65:H78,H85:H95,H104:H111)</f>
        <v>0</v>
      </c>
      <c r="I64" s="336">
        <f>SUM(I65:I78,I85:I95,I104:I111)</f>
        <v>13989</v>
      </c>
      <c r="J64" s="335">
        <f>SUM(J65:J78,J85:J95,J104:J111)</f>
        <v>7233356</v>
      </c>
      <c r="K64" s="336">
        <f>SUM(K65:K78,K85:K95,K104:K111)</f>
        <v>2653633</v>
      </c>
      <c r="L64" s="335">
        <f>SUM(L65:L78,L85:L95,L104:L111)</f>
        <v>1724900</v>
      </c>
      <c r="M64" s="336">
        <f>SUM(M65:M78,M85:M95,M104:M111)</f>
        <v>141100</v>
      </c>
      <c r="N64" s="335">
        <f>SUM(N65:N78,N85:N95,N104:N111)</f>
        <v>46900</v>
      </c>
      <c r="O64" s="336">
        <f>SUM(O65:O78,O85:O95,O104:O111)</f>
        <v>39100</v>
      </c>
      <c r="P64" s="335">
        <f>SUM(P65:P78,P85:P95,P104:P111)</f>
        <v>650000</v>
      </c>
      <c r="Q64" s="336">
        <f>SUM(Q65:Q78,Q85:Q95,Q104:Q111)</f>
        <v>0</v>
      </c>
      <c r="R64" s="187"/>
    </row>
    <row r="65" spans="1:17" s="3" customFormat="1" ht="35.25" customHeight="1">
      <c r="A65" s="45" t="s">
        <v>89</v>
      </c>
      <c r="B65" s="101">
        <v>60016</v>
      </c>
      <c r="C65" s="45">
        <v>6050</v>
      </c>
      <c r="D65" s="13" t="s">
        <v>95</v>
      </c>
      <c r="E65" s="47" t="s">
        <v>69</v>
      </c>
      <c r="F65" s="48">
        <f>G65+J65</f>
        <v>105100</v>
      </c>
      <c r="G65" s="49">
        <v>10000</v>
      </c>
      <c r="H65" s="64"/>
      <c r="I65" s="54">
        <v>0</v>
      </c>
      <c r="J65" s="116">
        <v>95100</v>
      </c>
      <c r="K65" s="114"/>
      <c r="L65" s="112"/>
      <c r="M65" s="113"/>
      <c r="N65" s="111"/>
      <c r="O65" s="43"/>
      <c r="P65" s="112"/>
      <c r="Q65" s="114"/>
    </row>
    <row r="66" spans="1:17" s="3" customFormat="1" ht="35.25" customHeight="1">
      <c r="A66" s="248" t="s">
        <v>56</v>
      </c>
      <c r="B66" s="250">
        <v>60016</v>
      </c>
      <c r="C66" s="248">
        <v>6050</v>
      </c>
      <c r="D66" s="14" t="s">
        <v>121</v>
      </c>
      <c r="E66" s="247" t="s">
        <v>69</v>
      </c>
      <c r="F66" s="48">
        <f>G66+J66</f>
        <v>61341</v>
      </c>
      <c r="G66" s="86">
        <v>5000</v>
      </c>
      <c r="H66" s="64"/>
      <c r="I66" s="54"/>
      <c r="J66" s="116">
        <v>56341</v>
      </c>
      <c r="K66" s="125"/>
      <c r="L66" s="112"/>
      <c r="M66" s="113"/>
      <c r="N66" s="111"/>
      <c r="O66" s="32"/>
      <c r="P66" s="112"/>
      <c r="Q66" s="125"/>
    </row>
    <row r="67" spans="1:17" s="3" customFormat="1" ht="27" customHeight="1">
      <c r="A67" s="262" t="s">
        <v>57</v>
      </c>
      <c r="B67" s="39">
        <v>60016</v>
      </c>
      <c r="C67" s="39">
        <v>6050</v>
      </c>
      <c r="D67" s="255" t="s">
        <v>99</v>
      </c>
      <c r="E67" s="189" t="s">
        <v>29</v>
      </c>
      <c r="F67" s="50">
        <f>G67+J67+541582</f>
        <v>4696782</v>
      </c>
      <c r="G67" s="51">
        <v>1660000</v>
      </c>
      <c r="H67" s="273"/>
      <c r="I67" s="50"/>
      <c r="J67" s="181">
        <v>2495200</v>
      </c>
      <c r="K67" s="114"/>
      <c r="L67" s="183"/>
      <c r="M67" s="149"/>
      <c r="N67" s="117"/>
      <c r="O67" s="43"/>
      <c r="P67" s="183"/>
      <c r="Q67" s="114"/>
    </row>
    <row r="68" spans="1:17" s="3" customFormat="1" ht="26.25" customHeight="1">
      <c r="A68" s="262" t="s">
        <v>58</v>
      </c>
      <c r="B68" s="192">
        <v>60016</v>
      </c>
      <c r="C68" s="192">
        <v>6050</v>
      </c>
      <c r="D68" s="256" t="s">
        <v>100</v>
      </c>
      <c r="E68" s="194" t="s">
        <v>26</v>
      </c>
      <c r="F68" s="58">
        <f>G68+J68+L68+150269</f>
        <v>1060269</v>
      </c>
      <c r="G68" s="221">
        <v>10000</v>
      </c>
      <c r="H68" s="280"/>
      <c r="I68" s="222"/>
      <c r="J68" s="223">
        <v>200000</v>
      </c>
      <c r="K68" s="216"/>
      <c r="L68" s="224">
        <v>700000</v>
      </c>
      <c r="M68" s="217"/>
      <c r="N68" s="225"/>
      <c r="O68" s="218"/>
      <c r="P68" s="226"/>
      <c r="Q68" s="114"/>
    </row>
    <row r="69" spans="1:17" s="3" customFormat="1" ht="32.25" customHeight="1">
      <c r="A69" s="262" t="s">
        <v>59</v>
      </c>
      <c r="B69" s="44">
        <v>60016</v>
      </c>
      <c r="C69" s="45">
        <v>6050</v>
      </c>
      <c r="D69" s="41" t="s">
        <v>133</v>
      </c>
      <c r="E69" s="249" t="s">
        <v>29</v>
      </c>
      <c r="F69" s="48">
        <f>G69+22814+J69</f>
        <v>597814</v>
      </c>
      <c r="G69" s="49">
        <v>20295</v>
      </c>
      <c r="H69" s="64"/>
      <c r="I69" s="54"/>
      <c r="J69" s="116">
        <v>554705</v>
      </c>
      <c r="K69" s="114"/>
      <c r="L69" s="112"/>
      <c r="M69" s="113"/>
      <c r="N69" s="111"/>
      <c r="O69" s="43"/>
      <c r="P69" s="112"/>
      <c r="Q69" s="114"/>
    </row>
    <row r="70" spans="1:17" s="3" customFormat="1" ht="54" customHeight="1">
      <c r="A70" s="262" t="s">
        <v>60</v>
      </c>
      <c r="B70" s="250">
        <v>60016</v>
      </c>
      <c r="C70" s="248">
        <v>6050</v>
      </c>
      <c r="D70" s="261" t="s">
        <v>129</v>
      </c>
      <c r="E70" s="249" t="s">
        <v>69</v>
      </c>
      <c r="F70" s="48">
        <f>G70+J70</f>
        <v>36796</v>
      </c>
      <c r="G70" s="49">
        <v>5000</v>
      </c>
      <c r="H70" s="64"/>
      <c r="I70" s="54"/>
      <c r="J70" s="116">
        <v>31796</v>
      </c>
      <c r="K70" s="114"/>
      <c r="L70" s="112"/>
      <c r="M70" s="113"/>
      <c r="N70" s="111"/>
      <c r="O70" s="43"/>
      <c r="P70" s="112"/>
      <c r="Q70" s="114"/>
    </row>
    <row r="71" spans="1:17" s="3" customFormat="1" ht="39" customHeight="1">
      <c r="A71" s="262" t="s">
        <v>61</v>
      </c>
      <c r="B71" s="101">
        <v>60016</v>
      </c>
      <c r="C71" s="45">
        <v>6050</v>
      </c>
      <c r="D71" s="260" t="s">
        <v>134</v>
      </c>
      <c r="E71" s="47" t="s">
        <v>69</v>
      </c>
      <c r="F71" s="48">
        <f>G71+J71</f>
        <v>100119</v>
      </c>
      <c r="G71" s="49">
        <v>10000</v>
      </c>
      <c r="H71" s="64"/>
      <c r="I71" s="54"/>
      <c r="J71" s="116">
        <v>90119</v>
      </c>
      <c r="K71" s="114"/>
      <c r="L71" s="112"/>
      <c r="M71" s="113"/>
      <c r="N71" s="111"/>
      <c r="O71" s="43"/>
      <c r="P71" s="112"/>
      <c r="Q71" s="114"/>
    </row>
    <row r="72" spans="1:17" s="3" customFormat="1" ht="26.25" customHeight="1">
      <c r="A72" s="262" t="s">
        <v>62</v>
      </c>
      <c r="B72" s="250">
        <v>60016</v>
      </c>
      <c r="C72" s="248">
        <v>6050</v>
      </c>
      <c r="D72" s="17" t="s">
        <v>122</v>
      </c>
      <c r="E72" s="249" t="s">
        <v>69</v>
      </c>
      <c r="F72" s="48">
        <f>G72+J72</f>
        <v>76340</v>
      </c>
      <c r="G72" s="49">
        <v>5000</v>
      </c>
      <c r="H72" s="64"/>
      <c r="I72" s="54"/>
      <c r="J72" s="116">
        <v>71340</v>
      </c>
      <c r="K72" s="114"/>
      <c r="L72" s="112"/>
      <c r="M72" s="113"/>
      <c r="N72" s="111"/>
      <c r="O72" s="43"/>
      <c r="P72" s="112"/>
      <c r="Q72" s="114"/>
    </row>
    <row r="73" spans="1:17" s="3" customFormat="1" ht="36" customHeight="1">
      <c r="A73" s="262" t="s">
        <v>63</v>
      </c>
      <c r="B73" s="254">
        <v>60016</v>
      </c>
      <c r="C73" s="253">
        <v>6050</v>
      </c>
      <c r="D73" s="17" t="s">
        <v>130</v>
      </c>
      <c r="E73" s="258" t="s">
        <v>69</v>
      </c>
      <c r="F73" s="48">
        <f>G73+J73</f>
        <v>65000</v>
      </c>
      <c r="G73" s="49">
        <v>5000</v>
      </c>
      <c r="H73" s="64"/>
      <c r="I73" s="54"/>
      <c r="J73" s="116">
        <v>60000</v>
      </c>
      <c r="K73" s="114"/>
      <c r="L73" s="112"/>
      <c r="M73" s="113"/>
      <c r="N73" s="111"/>
      <c r="O73" s="43"/>
      <c r="P73" s="112"/>
      <c r="Q73" s="114"/>
    </row>
    <row r="74" spans="1:17" s="3" customFormat="1" ht="21.75" customHeight="1">
      <c r="A74" s="262" t="s">
        <v>64</v>
      </c>
      <c r="B74" s="44">
        <v>60016</v>
      </c>
      <c r="C74" s="45">
        <v>6050</v>
      </c>
      <c r="D74" s="16" t="s">
        <v>123</v>
      </c>
      <c r="E74" s="47" t="s">
        <v>102</v>
      </c>
      <c r="F74" s="48">
        <f>G74+N74+P74</f>
        <v>230000</v>
      </c>
      <c r="G74" s="49">
        <v>60000</v>
      </c>
      <c r="H74" s="64"/>
      <c r="I74" s="54"/>
      <c r="J74" s="112"/>
      <c r="K74" s="114"/>
      <c r="L74" s="112"/>
      <c r="M74" s="113"/>
      <c r="N74" s="214">
        <v>20000</v>
      </c>
      <c r="O74" s="43"/>
      <c r="P74" s="116">
        <v>150000</v>
      </c>
      <c r="Q74" s="114"/>
    </row>
    <row r="75" spans="1:17" s="3" customFormat="1" ht="21.75" customHeight="1">
      <c r="A75" s="262" t="s">
        <v>70</v>
      </c>
      <c r="B75" s="44">
        <v>60016</v>
      </c>
      <c r="C75" s="45">
        <v>6050</v>
      </c>
      <c r="D75" s="14" t="s">
        <v>85</v>
      </c>
      <c r="E75" s="249" t="s">
        <v>21</v>
      </c>
      <c r="F75" s="48">
        <f>G75+67650+J75</f>
        <v>1237650</v>
      </c>
      <c r="G75" s="49">
        <v>791000</v>
      </c>
      <c r="H75" s="64"/>
      <c r="I75" s="54"/>
      <c r="J75" s="116">
        <v>379000</v>
      </c>
      <c r="K75" s="114"/>
      <c r="L75" s="112"/>
      <c r="M75" s="113"/>
      <c r="N75" s="111"/>
      <c r="O75" s="43"/>
      <c r="P75" s="112"/>
      <c r="Q75" s="114"/>
    </row>
    <row r="76" spans="1:17" s="3" customFormat="1" ht="12.75" customHeight="1">
      <c r="A76" s="262" t="s">
        <v>71</v>
      </c>
      <c r="B76" s="101">
        <v>60016</v>
      </c>
      <c r="C76" s="45">
        <v>6050</v>
      </c>
      <c r="D76" s="14" t="s">
        <v>82</v>
      </c>
      <c r="E76" s="47" t="s">
        <v>69</v>
      </c>
      <c r="F76" s="48">
        <f>G76+J76</f>
        <v>905000</v>
      </c>
      <c r="G76" s="49">
        <v>300000</v>
      </c>
      <c r="H76" s="64"/>
      <c r="I76" s="54"/>
      <c r="J76" s="116">
        <v>605000</v>
      </c>
      <c r="K76" s="114"/>
      <c r="L76" s="112"/>
      <c r="M76" s="113"/>
      <c r="N76" s="111"/>
      <c r="O76" s="43"/>
      <c r="P76" s="112"/>
      <c r="Q76" s="114"/>
    </row>
    <row r="77" spans="1:17" s="3" customFormat="1" ht="26.25" customHeight="1">
      <c r="A77" s="262" t="s">
        <v>72</v>
      </c>
      <c r="B77" s="101">
        <v>60016</v>
      </c>
      <c r="C77" s="45">
        <v>6050</v>
      </c>
      <c r="D77" s="14" t="s">
        <v>83</v>
      </c>
      <c r="E77" s="47" t="s">
        <v>69</v>
      </c>
      <c r="F77" s="48">
        <v>840000</v>
      </c>
      <c r="G77" s="49">
        <v>300000</v>
      </c>
      <c r="H77" s="64"/>
      <c r="I77" s="54"/>
      <c r="J77" s="116">
        <v>540000</v>
      </c>
      <c r="K77" s="114"/>
      <c r="L77" s="112"/>
      <c r="M77" s="113"/>
      <c r="N77" s="111"/>
      <c r="O77" s="43"/>
      <c r="P77" s="112"/>
      <c r="Q77" s="114"/>
    </row>
    <row r="78" spans="1:17" s="3" customFormat="1" ht="12.75" customHeight="1">
      <c r="A78" s="262" t="s">
        <v>73</v>
      </c>
      <c r="B78" s="101">
        <v>60016</v>
      </c>
      <c r="C78" s="45">
        <v>6050</v>
      </c>
      <c r="D78" s="14" t="s">
        <v>84</v>
      </c>
      <c r="E78" s="47" t="s">
        <v>69</v>
      </c>
      <c r="F78" s="48">
        <f>G78+J78</f>
        <v>710000</v>
      </c>
      <c r="G78" s="49">
        <v>196000</v>
      </c>
      <c r="H78" s="64"/>
      <c r="I78" s="54"/>
      <c r="J78" s="116">
        <v>514000</v>
      </c>
      <c r="K78" s="114"/>
      <c r="L78" s="112"/>
      <c r="M78" s="113"/>
      <c r="N78" s="111"/>
      <c r="O78" s="43"/>
      <c r="P78" s="112"/>
      <c r="Q78" s="114"/>
    </row>
    <row r="79" spans="1:17" s="3" customFormat="1" ht="12.75" customHeight="1">
      <c r="A79" s="60"/>
      <c r="B79" s="60"/>
      <c r="C79" s="60"/>
      <c r="D79" s="186"/>
      <c r="E79" s="62"/>
      <c r="F79" s="63"/>
      <c r="G79" s="64"/>
      <c r="H79" s="64"/>
      <c r="I79" s="63"/>
      <c r="J79" s="89"/>
      <c r="K79" s="89"/>
      <c r="L79" s="185"/>
      <c r="M79" s="185"/>
      <c r="N79" s="185"/>
      <c r="O79" s="89"/>
      <c r="P79" s="185"/>
      <c r="Q79" s="89"/>
    </row>
    <row r="80" spans="1:17" s="3" customFormat="1" ht="12.75" customHeight="1">
      <c r="A80" s="65"/>
      <c r="B80" s="65"/>
      <c r="C80" s="65"/>
      <c r="D80" s="257"/>
      <c r="E80" s="67"/>
      <c r="F80" s="68"/>
      <c r="G80" s="59"/>
      <c r="H80" s="59"/>
      <c r="I80" s="68"/>
      <c r="J80" s="232"/>
      <c r="K80" s="232"/>
      <c r="L80" s="234"/>
      <c r="M80" s="234"/>
      <c r="N80" s="234"/>
      <c r="O80" s="232"/>
      <c r="P80" s="234"/>
      <c r="Q80" s="232"/>
    </row>
    <row r="81" spans="1:17" s="3" customFormat="1" ht="12.75" customHeight="1">
      <c r="A81" s="357" t="s">
        <v>2</v>
      </c>
      <c r="B81" s="358" t="s">
        <v>15</v>
      </c>
      <c r="C81" s="359" t="s">
        <v>3</v>
      </c>
      <c r="D81" s="362" t="s">
        <v>4</v>
      </c>
      <c r="E81" s="365" t="s">
        <v>5</v>
      </c>
      <c r="F81" s="367" t="s">
        <v>18</v>
      </c>
      <c r="G81" s="380" t="s">
        <v>8</v>
      </c>
      <c r="H81" s="381"/>
      <c r="I81" s="381"/>
      <c r="J81" s="381"/>
      <c r="K81" s="381"/>
      <c r="L81" s="381"/>
      <c r="M81" s="381"/>
      <c r="N81" s="381"/>
      <c r="O81" s="381"/>
      <c r="P81" s="381"/>
      <c r="Q81" s="382"/>
    </row>
    <row r="82" spans="1:17" s="3" customFormat="1" ht="12.75" customHeight="1">
      <c r="A82" s="357"/>
      <c r="B82" s="358"/>
      <c r="C82" s="360"/>
      <c r="D82" s="363"/>
      <c r="E82" s="347"/>
      <c r="F82" s="367"/>
      <c r="G82" s="383">
        <v>2012</v>
      </c>
      <c r="H82" s="384"/>
      <c r="I82" s="385"/>
      <c r="J82" s="383">
        <v>2013</v>
      </c>
      <c r="K82" s="371"/>
      <c r="L82" s="368">
        <v>2014</v>
      </c>
      <c r="M82" s="369"/>
      <c r="N82" s="370">
        <v>2015</v>
      </c>
      <c r="O82" s="371"/>
      <c r="P82" s="370">
        <v>2016</v>
      </c>
      <c r="Q82" s="371"/>
    </row>
    <row r="83" spans="1:17" s="3" customFormat="1" ht="12.75" customHeight="1">
      <c r="A83" s="357"/>
      <c r="B83" s="358"/>
      <c r="C83" s="360"/>
      <c r="D83" s="364"/>
      <c r="E83" s="347"/>
      <c r="F83" s="367"/>
      <c r="G83" s="372" t="s">
        <v>12</v>
      </c>
      <c r="H83" s="365" t="s">
        <v>136</v>
      </c>
      <c r="I83" s="374" t="s">
        <v>13</v>
      </c>
      <c r="J83" s="372" t="s">
        <v>12</v>
      </c>
      <c r="K83" s="374" t="s">
        <v>13</v>
      </c>
      <c r="L83" s="372" t="s">
        <v>12</v>
      </c>
      <c r="M83" s="355" t="s">
        <v>13</v>
      </c>
      <c r="N83" s="353" t="s">
        <v>12</v>
      </c>
      <c r="O83" s="355" t="s">
        <v>13</v>
      </c>
      <c r="P83" s="353" t="s">
        <v>12</v>
      </c>
      <c r="Q83" s="355" t="s">
        <v>13</v>
      </c>
    </row>
    <row r="84" spans="1:17" s="3" customFormat="1" ht="21" customHeight="1">
      <c r="A84" s="357"/>
      <c r="B84" s="358"/>
      <c r="C84" s="361"/>
      <c r="D84" s="252" t="s">
        <v>6</v>
      </c>
      <c r="E84" s="366"/>
      <c r="F84" s="367"/>
      <c r="G84" s="373"/>
      <c r="H84" s="364"/>
      <c r="I84" s="375"/>
      <c r="J84" s="373"/>
      <c r="K84" s="375"/>
      <c r="L84" s="376"/>
      <c r="M84" s="386"/>
      <c r="N84" s="354"/>
      <c r="O84" s="356"/>
      <c r="P84" s="354"/>
      <c r="Q84" s="356"/>
    </row>
    <row r="85" spans="1:17" s="3" customFormat="1" ht="57" customHeight="1">
      <c r="A85" s="262" t="s">
        <v>74</v>
      </c>
      <c r="B85" s="250">
        <v>60016</v>
      </c>
      <c r="C85" s="248">
        <v>6050</v>
      </c>
      <c r="D85" s="14" t="s">
        <v>124</v>
      </c>
      <c r="E85" s="249" t="s">
        <v>69</v>
      </c>
      <c r="F85" s="48">
        <f>G85+J85</f>
        <v>46086</v>
      </c>
      <c r="G85" s="289">
        <v>2667</v>
      </c>
      <c r="H85" s="59"/>
      <c r="I85" s="58"/>
      <c r="J85" s="116">
        <v>43419</v>
      </c>
      <c r="K85" s="114"/>
      <c r="L85" s="112"/>
      <c r="M85" s="113"/>
      <c r="N85" s="111"/>
      <c r="O85" s="43"/>
      <c r="P85" s="112"/>
      <c r="Q85" s="114"/>
    </row>
    <row r="86" spans="1:17" s="3" customFormat="1" ht="62.25" customHeight="1">
      <c r="A86" s="262" t="s">
        <v>75</v>
      </c>
      <c r="B86" s="250">
        <v>60016</v>
      </c>
      <c r="C86" s="248">
        <v>6050</v>
      </c>
      <c r="D86" s="14" t="s">
        <v>125</v>
      </c>
      <c r="E86" s="249" t="s">
        <v>69</v>
      </c>
      <c r="F86" s="48">
        <f>G86+J86</f>
        <v>36156</v>
      </c>
      <c r="G86" s="49">
        <v>5000</v>
      </c>
      <c r="H86" s="64"/>
      <c r="I86" s="54"/>
      <c r="J86" s="116">
        <v>31156</v>
      </c>
      <c r="K86" s="114"/>
      <c r="L86" s="112"/>
      <c r="M86" s="113"/>
      <c r="N86" s="111"/>
      <c r="O86" s="43"/>
      <c r="P86" s="112"/>
      <c r="Q86" s="114"/>
    </row>
    <row r="87" spans="1:17" s="3" customFormat="1" ht="39" customHeight="1">
      <c r="A87" s="262" t="s">
        <v>91</v>
      </c>
      <c r="B87" s="250">
        <v>60016</v>
      </c>
      <c r="C87" s="248">
        <v>6050</v>
      </c>
      <c r="D87" s="251" t="s">
        <v>126</v>
      </c>
      <c r="E87" s="249" t="s">
        <v>69</v>
      </c>
      <c r="F87" s="48">
        <f>G87+J87</f>
        <v>75000</v>
      </c>
      <c r="G87" s="49">
        <v>5000</v>
      </c>
      <c r="H87" s="64"/>
      <c r="I87" s="54"/>
      <c r="J87" s="116">
        <v>70000</v>
      </c>
      <c r="K87" s="114"/>
      <c r="L87" s="112"/>
      <c r="M87" s="113"/>
      <c r="N87" s="111"/>
      <c r="O87" s="43"/>
      <c r="P87" s="112"/>
      <c r="Q87" s="114"/>
    </row>
    <row r="88" spans="1:17" s="3" customFormat="1" ht="24" customHeight="1">
      <c r="A88" s="262" t="s">
        <v>97</v>
      </c>
      <c r="B88" s="101">
        <v>60016</v>
      </c>
      <c r="C88" s="45">
        <v>6050</v>
      </c>
      <c r="D88" s="17" t="s">
        <v>90</v>
      </c>
      <c r="E88" s="102" t="s">
        <v>68</v>
      </c>
      <c r="F88" s="54">
        <f>G88+J88+L88</f>
        <v>1765000</v>
      </c>
      <c r="G88" s="86">
        <v>165000</v>
      </c>
      <c r="H88" s="64"/>
      <c r="I88" s="54"/>
      <c r="J88" s="116">
        <v>600000</v>
      </c>
      <c r="K88" s="114"/>
      <c r="L88" s="116">
        <v>1000000</v>
      </c>
      <c r="M88" s="113"/>
      <c r="N88" s="111"/>
      <c r="O88" s="43"/>
      <c r="P88" s="112"/>
      <c r="Q88" s="114"/>
    </row>
    <row r="89" spans="1:17" s="3" customFormat="1" ht="25.5" customHeight="1">
      <c r="A89" s="262" t="s">
        <v>98</v>
      </c>
      <c r="B89" s="103">
        <v>60016</v>
      </c>
      <c r="C89" s="45">
        <v>6050</v>
      </c>
      <c r="D89" s="14" t="s">
        <v>80</v>
      </c>
      <c r="E89" s="106" t="s">
        <v>17</v>
      </c>
      <c r="F89" s="50">
        <f>G89+1070071</f>
        <v>2283971</v>
      </c>
      <c r="G89" s="86">
        <v>1213900</v>
      </c>
      <c r="H89" s="64"/>
      <c r="I89" s="54"/>
      <c r="J89" s="116"/>
      <c r="K89" s="114"/>
      <c r="L89" s="116"/>
      <c r="M89" s="113"/>
      <c r="N89" s="111"/>
      <c r="O89" s="43"/>
      <c r="P89" s="112"/>
      <c r="Q89" s="114"/>
    </row>
    <row r="90" spans="1:17" s="3" customFormat="1" ht="41.25" customHeight="1">
      <c r="A90" s="262" t="s">
        <v>101</v>
      </c>
      <c r="B90" s="165">
        <v>60016</v>
      </c>
      <c r="C90" s="45">
        <v>6050</v>
      </c>
      <c r="D90" s="175" t="s">
        <v>127</v>
      </c>
      <c r="E90" s="246" t="s">
        <v>102</v>
      </c>
      <c r="F90" s="50">
        <f>G90+P90+N90+J90</f>
        <v>258437</v>
      </c>
      <c r="G90" s="86">
        <v>5000</v>
      </c>
      <c r="H90" s="64"/>
      <c r="I90" s="54"/>
      <c r="J90" s="116">
        <v>43437</v>
      </c>
      <c r="K90" s="114"/>
      <c r="L90" s="116"/>
      <c r="M90" s="113"/>
      <c r="N90" s="214">
        <v>10000</v>
      </c>
      <c r="O90" s="43"/>
      <c r="P90" s="116">
        <v>200000</v>
      </c>
      <c r="Q90" s="114"/>
    </row>
    <row r="91" spans="1:17" s="3" customFormat="1" ht="48" customHeight="1">
      <c r="A91" s="262" t="s">
        <v>110</v>
      </c>
      <c r="B91" s="184">
        <v>60016</v>
      </c>
      <c r="C91" s="191">
        <v>6050</v>
      </c>
      <c r="D91" s="241" t="s">
        <v>96</v>
      </c>
      <c r="E91" s="190" t="s">
        <v>69</v>
      </c>
      <c r="F91" s="50">
        <f>G91+P91+N91+J91</f>
        <v>33356</v>
      </c>
      <c r="G91" s="86">
        <v>1000</v>
      </c>
      <c r="H91" s="64"/>
      <c r="I91" s="54"/>
      <c r="J91" s="116">
        <v>32356</v>
      </c>
      <c r="K91" s="125"/>
      <c r="L91" s="116"/>
      <c r="M91" s="113"/>
      <c r="N91" s="111"/>
      <c r="O91" s="32"/>
      <c r="P91" s="112"/>
      <c r="Q91" s="125"/>
    </row>
    <row r="92" spans="1:17" s="3" customFormat="1" ht="24.75" customHeight="1">
      <c r="A92" s="262" t="s">
        <v>113</v>
      </c>
      <c r="B92" s="44">
        <v>60016</v>
      </c>
      <c r="C92" s="45">
        <v>6050</v>
      </c>
      <c r="D92" s="17" t="s">
        <v>65</v>
      </c>
      <c r="E92" s="42" t="s">
        <v>17</v>
      </c>
      <c r="F92" s="50">
        <f>G92+212845</f>
        <v>914375</v>
      </c>
      <c r="G92" s="86">
        <v>701530</v>
      </c>
      <c r="H92" s="64"/>
      <c r="I92" s="54"/>
      <c r="J92" s="112"/>
      <c r="K92" s="114"/>
      <c r="L92" s="112"/>
      <c r="M92" s="113"/>
      <c r="N92" s="111"/>
      <c r="O92" s="43"/>
      <c r="P92" s="112"/>
      <c r="Q92" s="114"/>
    </row>
    <row r="93" spans="1:17" s="3" customFormat="1" ht="36" customHeight="1">
      <c r="A93" s="262" t="s">
        <v>114</v>
      </c>
      <c r="B93" s="44">
        <v>60016</v>
      </c>
      <c r="C93" s="45">
        <v>6050</v>
      </c>
      <c r="D93" s="15" t="s">
        <v>105</v>
      </c>
      <c r="E93" s="190" t="s">
        <v>102</v>
      </c>
      <c r="F93" s="54">
        <f>G93+P93+N93</f>
        <v>410000</v>
      </c>
      <c r="G93" s="86">
        <v>100000</v>
      </c>
      <c r="H93" s="64"/>
      <c r="I93" s="54"/>
      <c r="J93" s="112"/>
      <c r="K93" s="114"/>
      <c r="L93" s="112"/>
      <c r="M93" s="113"/>
      <c r="N93" s="214">
        <v>10000</v>
      </c>
      <c r="O93" s="43"/>
      <c r="P93" s="116">
        <v>300000</v>
      </c>
      <c r="Q93" s="114"/>
    </row>
    <row r="94" spans="1:17" s="3" customFormat="1" ht="38.25" customHeight="1">
      <c r="A94" s="262" t="s">
        <v>115</v>
      </c>
      <c r="B94" s="243">
        <v>60016</v>
      </c>
      <c r="C94" s="242">
        <v>6050</v>
      </c>
      <c r="D94" s="245" t="s">
        <v>109</v>
      </c>
      <c r="E94" s="247" t="s">
        <v>69</v>
      </c>
      <c r="F94" s="54">
        <f>G94+J94</f>
        <v>553000</v>
      </c>
      <c r="G94" s="86">
        <v>453000</v>
      </c>
      <c r="H94" s="64"/>
      <c r="I94" s="54"/>
      <c r="J94" s="116">
        <v>100000</v>
      </c>
      <c r="K94" s="114"/>
      <c r="L94" s="112"/>
      <c r="M94" s="113"/>
      <c r="N94" s="214"/>
      <c r="O94" s="43"/>
      <c r="P94" s="116"/>
      <c r="Q94" s="114"/>
    </row>
    <row r="95" spans="1:17" s="3" customFormat="1" ht="42.75" customHeight="1">
      <c r="A95" s="39" t="s">
        <v>116</v>
      </c>
      <c r="B95" s="39">
        <v>60016</v>
      </c>
      <c r="C95" s="39">
        <v>6050</v>
      </c>
      <c r="D95" s="14" t="s">
        <v>30</v>
      </c>
      <c r="E95" s="263" t="s">
        <v>17</v>
      </c>
      <c r="F95" s="50">
        <f>G95+218957</f>
        <v>1089504</v>
      </c>
      <c r="G95" s="51">
        <v>870547</v>
      </c>
      <c r="H95" s="273"/>
      <c r="I95" s="50"/>
      <c r="J95" s="183"/>
      <c r="K95" s="114"/>
      <c r="L95" s="183"/>
      <c r="M95" s="149"/>
      <c r="N95" s="117"/>
      <c r="O95" s="43"/>
      <c r="P95" s="183"/>
      <c r="Q95" s="114"/>
    </row>
    <row r="96" spans="1:17" s="3" customFormat="1" ht="8.25" customHeight="1">
      <c r="A96" s="65"/>
      <c r="B96" s="65"/>
      <c r="C96" s="65"/>
      <c r="D96" s="257"/>
      <c r="E96" s="67"/>
      <c r="F96" s="68"/>
      <c r="G96" s="59"/>
      <c r="H96" s="59"/>
      <c r="I96" s="68"/>
      <c r="J96" s="234"/>
      <c r="K96" s="232"/>
      <c r="L96" s="234"/>
      <c r="M96" s="234"/>
      <c r="N96" s="234"/>
      <c r="O96" s="232"/>
      <c r="P96" s="234"/>
      <c r="Q96" s="232"/>
    </row>
    <row r="97" spans="1:17" s="3" customFormat="1" ht="5.25" customHeight="1">
      <c r="A97" s="65"/>
      <c r="B97" s="65"/>
      <c r="C97" s="65"/>
      <c r="D97" s="257"/>
      <c r="E97" s="67"/>
      <c r="F97" s="68"/>
      <c r="G97" s="59"/>
      <c r="H97" s="59"/>
      <c r="I97" s="68"/>
      <c r="J97" s="234"/>
      <c r="K97" s="232"/>
      <c r="L97" s="234"/>
      <c r="M97" s="234"/>
      <c r="N97" s="234"/>
      <c r="O97" s="232"/>
      <c r="P97" s="234"/>
      <c r="Q97" s="232"/>
    </row>
    <row r="98" spans="1:17" s="3" customFormat="1" ht="3.75" customHeight="1">
      <c r="A98" s="65"/>
      <c r="B98" s="65"/>
      <c r="C98" s="65"/>
      <c r="D98" s="257"/>
      <c r="E98" s="67"/>
      <c r="F98" s="68"/>
      <c r="G98" s="59"/>
      <c r="H98" s="59"/>
      <c r="I98" s="68"/>
      <c r="J98" s="234"/>
      <c r="K98" s="232"/>
      <c r="L98" s="234"/>
      <c r="M98" s="234"/>
      <c r="N98" s="234"/>
      <c r="O98" s="232"/>
      <c r="P98" s="234"/>
      <c r="Q98" s="232"/>
    </row>
    <row r="99" spans="1:17" s="3" customFormat="1" ht="8.25" customHeight="1">
      <c r="A99" s="65"/>
      <c r="B99" s="65"/>
      <c r="C99" s="65"/>
      <c r="D99" s="257"/>
      <c r="E99" s="67"/>
      <c r="F99" s="68"/>
      <c r="G99" s="59"/>
      <c r="H99" s="59"/>
      <c r="I99" s="68"/>
      <c r="J99" s="234"/>
      <c r="K99" s="232"/>
      <c r="L99" s="234"/>
      <c r="M99" s="234"/>
      <c r="N99" s="234"/>
      <c r="O99" s="232"/>
      <c r="P99" s="234"/>
      <c r="Q99" s="232"/>
    </row>
    <row r="100" spans="1:17" s="3" customFormat="1" ht="11.25" customHeight="1">
      <c r="A100" s="357" t="s">
        <v>2</v>
      </c>
      <c r="B100" s="358" t="s">
        <v>15</v>
      </c>
      <c r="C100" s="359" t="s">
        <v>3</v>
      </c>
      <c r="D100" s="362" t="s">
        <v>4</v>
      </c>
      <c r="E100" s="365" t="s">
        <v>5</v>
      </c>
      <c r="F100" s="367" t="s">
        <v>18</v>
      </c>
      <c r="G100" s="380" t="s">
        <v>8</v>
      </c>
      <c r="H100" s="381"/>
      <c r="I100" s="381"/>
      <c r="J100" s="381"/>
      <c r="K100" s="381"/>
      <c r="L100" s="381"/>
      <c r="M100" s="381"/>
      <c r="N100" s="381"/>
      <c r="O100" s="381"/>
      <c r="P100" s="381"/>
      <c r="Q100" s="382"/>
    </row>
    <row r="101" spans="1:17" s="3" customFormat="1" ht="13.5" customHeight="1">
      <c r="A101" s="357"/>
      <c r="B101" s="358"/>
      <c r="C101" s="360"/>
      <c r="D101" s="363"/>
      <c r="E101" s="347"/>
      <c r="F101" s="367"/>
      <c r="G101" s="383">
        <v>2012</v>
      </c>
      <c r="H101" s="384"/>
      <c r="I101" s="385"/>
      <c r="J101" s="383">
        <v>2013</v>
      </c>
      <c r="K101" s="371"/>
      <c r="L101" s="368">
        <v>2014</v>
      </c>
      <c r="M101" s="369"/>
      <c r="N101" s="370">
        <v>2015</v>
      </c>
      <c r="O101" s="371"/>
      <c r="P101" s="370">
        <v>2016</v>
      </c>
      <c r="Q101" s="371"/>
    </row>
    <row r="102" spans="1:17" s="3" customFormat="1" ht="21" customHeight="1">
      <c r="A102" s="357"/>
      <c r="B102" s="358"/>
      <c r="C102" s="360"/>
      <c r="D102" s="364"/>
      <c r="E102" s="347"/>
      <c r="F102" s="367"/>
      <c r="G102" s="440" t="s">
        <v>12</v>
      </c>
      <c r="H102" s="365" t="s">
        <v>136</v>
      </c>
      <c r="I102" s="427" t="s">
        <v>13</v>
      </c>
      <c r="J102" s="372" t="s">
        <v>12</v>
      </c>
      <c r="K102" s="374" t="s">
        <v>13</v>
      </c>
      <c r="L102" s="372" t="s">
        <v>12</v>
      </c>
      <c r="M102" s="355" t="s">
        <v>13</v>
      </c>
      <c r="N102" s="353" t="s">
        <v>12</v>
      </c>
      <c r="O102" s="355" t="s">
        <v>13</v>
      </c>
      <c r="P102" s="353" t="s">
        <v>12</v>
      </c>
      <c r="Q102" s="355" t="s">
        <v>13</v>
      </c>
    </row>
    <row r="103" spans="1:17" s="3" customFormat="1" ht="16.5" customHeight="1">
      <c r="A103" s="357"/>
      <c r="B103" s="358"/>
      <c r="C103" s="361"/>
      <c r="D103" s="252" t="s">
        <v>6</v>
      </c>
      <c r="E103" s="366"/>
      <c r="F103" s="367"/>
      <c r="G103" s="441"/>
      <c r="H103" s="364"/>
      <c r="I103" s="442"/>
      <c r="J103" s="373"/>
      <c r="K103" s="375"/>
      <c r="L103" s="376"/>
      <c r="M103" s="386"/>
      <c r="N103" s="354"/>
      <c r="O103" s="356"/>
      <c r="P103" s="354"/>
      <c r="Q103" s="356"/>
    </row>
    <row r="104" spans="1:17" s="3" customFormat="1" ht="26.25" customHeight="1">
      <c r="A104" s="262" t="s">
        <v>117</v>
      </c>
      <c r="B104" s="188">
        <v>60016</v>
      </c>
      <c r="C104" s="191">
        <v>6050</v>
      </c>
      <c r="D104" s="16" t="s">
        <v>33</v>
      </c>
      <c r="E104" s="190" t="s">
        <v>17</v>
      </c>
      <c r="F104" s="54">
        <f>G104+9350</f>
        <v>98525</v>
      </c>
      <c r="G104" s="86">
        <v>89175</v>
      </c>
      <c r="H104" s="59"/>
      <c r="I104" s="54"/>
      <c r="J104" s="181"/>
      <c r="K104" s="114"/>
      <c r="L104" s="183"/>
      <c r="M104" s="149"/>
      <c r="N104" s="183"/>
      <c r="O104" s="43"/>
      <c r="P104" s="183"/>
      <c r="Q104" s="114"/>
    </row>
    <row r="105" spans="1:17" s="3" customFormat="1" ht="39.75" customHeight="1">
      <c r="A105" s="262" t="s">
        <v>118</v>
      </c>
      <c r="B105" s="250">
        <v>60016</v>
      </c>
      <c r="C105" s="250">
        <v>6050</v>
      </c>
      <c r="D105" s="259" t="s">
        <v>128</v>
      </c>
      <c r="E105" s="249" t="s">
        <v>69</v>
      </c>
      <c r="F105" s="54">
        <f>G105+J105</f>
        <v>97100</v>
      </c>
      <c r="G105" s="86">
        <v>5000</v>
      </c>
      <c r="H105" s="64"/>
      <c r="I105" s="54"/>
      <c r="J105" s="181">
        <v>92100</v>
      </c>
      <c r="K105" s="114"/>
      <c r="L105" s="183"/>
      <c r="M105" s="149"/>
      <c r="N105" s="183"/>
      <c r="O105" s="43"/>
      <c r="P105" s="183"/>
      <c r="Q105" s="114"/>
    </row>
    <row r="106" spans="1:17" s="3" customFormat="1" ht="64.5" customHeight="1">
      <c r="A106" s="262" t="s">
        <v>119</v>
      </c>
      <c r="B106" s="250">
        <v>60016</v>
      </c>
      <c r="C106" s="250">
        <v>6050</v>
      </c>
      <c r="D106" s="259" t="s">
        <v>132</v>
      </c>
      <c r="E106" s="249" t="s">
        <v>69</v>
      </c>
      <c r="F106" s="54">
        <f>G106+J106</f>
        <v>65000</v>
      </c>
      <c r="G106" s="86">
        <v>5000</v>
      </c>
      <c r="H106" s="64"/>
      <c r="I106" s="54"/>
      <c r="J106" s="181">
        <v>60000</v>
      </c>
      <c r="K106" s="114"/>
      <c r="L106" s="183"/>
      <c r="M106" s="149"/>
      <c r="N106" s="183"/>
      <c r="O106" s="43"/>
      <c r="P106" s="183"/>
      <c r="Q106" s="114"/>
    </row>
    <row r="107" spans="1:17" s="3" customFormat="1" ht="24" customHeight="1">
      <c r="A107" s="431" t="s">
        <v>120</v>
      </c>
      <c r="B107" s="431">
        <v>72095</v>
      </c>
      <c r="C107" s="45">
        <v>6057</v>
      </c>
      <c r="D107" s="434" t="s">
        <v>106</v>
      </c>
      <c r="E107" s="436" t="s">
        <v>103</v>
      </c>
      <c r="F107" s="210">
        <f>SUM(G107:Q107)</f>
        <v>1068407</v>
      </c>
      <c r="G107" s="49"/>
      <c r="H107" s="281"/>
      <c r="I107" s="48">
        <v>7318</v>
      </c>
      <c r="J107" s="197"/>
      <c r="K107" s="198">
        <v>880889</v>
      </c>
      <c r="L107" s="197"/>
      <c r="M107" s="199">
        <v>141100</v>
      </c>
      <c r="N107" s="200"/>
      <c r="O107" s="201">
        <v>39100</v>
      </c>
      <c r="P107" s="197"/>
      <c r="Q107" s="198"/>
    </row>
    <row r="108" spans="1:17" s="3" customFormat="1" ht="24.75" customHeight="1" thickBot="1">
      <c r="A108" s="432"/>
      <c r="B108" s="433"/>
      <c r="C108" s="202">
        <v>6059</v>
      </c>
      <c r="D108" s="435"/>
      <c r="E108" s="433"/>
      <c r="F108" s="211">
        <f>SUM(G108:Q108)</f>
        <v>188543</v>
      </c>
      <c r="G108" s="204">
        <v>1292</v>
      </c>
      <c r="H108" s="282"/>
      <c r="I108" s="203"/>
      <c r="J108" s="205">
        <v>155451</v>
      </c>
      <c r="K108" s="206"/>
      <c r="L108" s="207">
        <v>24900</v>
      </c>
      <c r="M108" s="208"/>
      <c r="N108" s="212">
        <v>6900</v>
      </c>
      <c r="O108" s="209"/>
      <c r="P108" s="207"/>
      <c r="Q108" s="206"/>
    </row>
    <row r="109" spans="1:17" s="3" customFormat="1" ht="24" customHeight="1">
      <c r="A109" s="340" t="s">
        <v>145</v>
      </c>
      <c r="B109" s="337">
        <v>72095</v>
      </c>
      <c r="C109" s="312">
        <v>6057</v>
      </c>
      <c r="D109" s="343" t="s">
        <v>146</v>
      </c>
      <c r="E109" s="346" t="s">
        <v>69</v>
      </c>
      <c r="F109" s="314">
        <f>SUM(G109:Q109)</f>
        <v>1512503</v>
      </c>
      <c r="G109" s="315"/>
      <c r="H109" s="316"/>
      <c r="I109" s="317">
        <v>5670</v>
      </c>
      <c r="J109" s="318"/>
      <c r="K109" s="319">
        <v>1506833</v>
      </c>
      <c r="L109" s="318"/>
      <c r="M109" s="320"/>
      <c r="N109" s="321"/>
      <c r="O109" s="322"/>
      <c r="P109" s="318"/>
      <c r="Q109" s="319"/>
    </row>
    <row r="110" spans="1:17" s="3" customFormat="1" ht="24.75" customHeight="1">
      <c r="A110" s="341"/>
      <c r="B110" s="338"/>
      <c r="C110" s="313" t="s">
        <v>147</v>
      </c>
      <c r="D110" s="344"/>
      <c r="E110" s="347"/>
      <c r="F110" s="323">
        <f>SUM(G110:Q110)</f>
        <v>266912</v>
      </c>
      <c r="G110" s="324"/>
      <c r="H110" s="325"/>
      <c r="I110" s="326">
        <v>1001</v>
      </c>
      <c r="J110" s="327"/>
      <c r="K110" s="328">
        <v>265911</v>
      </c>
      <c r="L110" s="329"/>
      <c r="M110" s="330"/>
      <c r="N110" s="331"/>
      <c r="O110" s="332"/>
      <c r="P110" s="329"/>
      <c r="Q110" s="328"/>
    </row>
    <row r="111" spans="1:17" s="3" customFormat="1" ht="24.75" customHeight="1" thickBot="1">
      <c r="A111" s="342"/>
      <c r="B111" s="339"/>
      <c r="C111" s="202" t="s">
        <v>148</v>
      </c>
      <c r="D111" s="345"/>
      <c r="E111" s="348"/>
      <c r="F111" s="211">
        <f>SUM(G111:Q111)</f>
        <v>314014</v>
      </c>
      <c r="G111" s="204">
        <v>1178</v>
      </c>
      <c r="H111" s="282"/>
      <c r="I111" s="203"/>
      <c r="J111" s="327">
        <v>312836</v>
      </c>
      <c r="K111" s="333"/>
      <c r="L111" s="207"/>
      <c r="M111" s="330"/>
      <c r="N111" s="333"/>
      <c r="O111" s="209"/>
      <c r="P111" s="334"/>
      <c r="Q111" s="206"/>
    </row>
    <row r="112" spans="1:17" ht="17.25" customHeight="1" thickBot="1">
      <c r="A112" s="406" t="s">
        <v>0</v>
      </c>
      <c r="B112" s="407"/>
      <c r="C112" s="407"/>
      <c r="D112" s="408"/>
      <c r="E112" s="87"/>
      <c r="F112" s="88">
        <f>F44+F28+F13+F64</f>
        <v>205575821</v>
      </c>
      <c r="G112" s="98">
        <f aca="true" t="shared" si="1" ref="G112:Q112">G44+G28+G13+G64</f>
        <v>37776902</v>
      </c>
      <c r="H112" s="100">
        <f t="shared" si="1"/>
        <v>10000000</v>
      </c>
      <c r="I112" s="99">
        <f>I44+I28+I13+I64</f>
        <v>3471988</v>
      </c>
      <c r="J112" s="182">
        <f t="shared" si="1"/>
        <v>47817116</v>
      </c>
      <c r="K112" s="182">
        <f t="shared" si="1"/>
        <v>27766134</v>
      </c>
      <c r="L112" s="98">
        <f t="shared" si="1"/>
        <v>20224900</v>
      </c>
      <c r="M112" s="98">
        <f t="shared" si="1"/>
        <v>4566100</v>
      </c>
      <c r="N112" s="97">
        <f t="shared" si="1"/>
        <v>29436900</v>
      </c>
      <c r="O112" s="88">
        <f t="shared" si="1"/>
        <v>9039100</v>
      </c>
      <c r="P112" s="182">
        <f t="shared" si="1"/>
        <v>2360000</v>
      </c>
      <c r="Q112" s="99">
        <f t="shared" si="1"/>
        <v>0</v>
      </c>
    </row>
    <row r="113" spans="1:14" ht="12" customHeight="1">
      <c r="A113" s="4"/>
      <c r="B113" s="4"/>
      <c r="C113" s="4"/>
      <c r="D113" s="4"/>
      <c r="E113" s="4"/>
      <c r="F113" s="5"/>
      <c r="G113" s="12"/>
      <c r="H113" s="12"/>
      <c r="J113" s="12"/>
      <c r="K113" s="12"/>
      <c r="L113" s="349"/>
      <c r="M113" s="350"/>
      <c r="N113" s="12"/>
    </row>
    <row r="114" spans="7:15" ht="11.25" customHeight="1">
      <c r="G114" s="438"/>
      <c r="H114" s="438"/>
      <c r="I114" s="439"/>
      <c r="J114" s="351"/>
      <c r="K114" s="437"/>
      <c r="L114" s="351"/>
      <c r="M114" s="437"/>
      <c r="N114" s="351"/>
      <c r="O114" s="352"/>
    </row>
    <row r="115" spans="4:10" ht="11.25">
      <c r="D115" s="215"/>
      <c r="E115" s="401"/>
      <c r="F115" s="402"/>
      <c r="G115" s="244"/>
      <c r="H115" s="244"/>
      <c r="I115" s="11"/>
      <c r="J115" s="11"/>
    </row>
    <row r="116" spans="4:10" ht="11.25">
      <c r="D116" s="10"/>
      <c r="E116" s="9"/>
      <c r="F116" s="8"/>
      <c r="G116" s="8"/>
      <c r="H116" s="8"/>
      <c r="I116" s="9"/>
      <c r="J116" s="9"/>
    </row>
    <row r="117" spans="5:6" ht="11.25">
      <c r="E117" s="9"/>
      <c r="F117" s="8"/>
    </row>
    <row r="118" spans="4:10" ht="11.25">
      <c r="D118" s="6"/>
      <c r="E118" s="6"/>
      <c r="F118" s="7"/>
      <c r="G118" s="377"/>
      <c r="H118" s="377"/>
      <c r="I118" s="377"/>
      <c r="J118" s="377"/>
    </row>
    <row r="119" spans="4:10" ht="11.25">
      <c r="D119" s="6"/>
      <c r="E119" s="6"/>
      <c r="F119" s="7"/>
      <c r="G119" s="8"/>
      <c r="H119" s="8"/>
      <c r="I119" s="9"/>
      <c r="J119" s="9"/>
    </row>
    <row r="120" spans="4:10" ht="11.25">
      <c r="D120" s="6"/>
      <c r="E120" s="6"/>
      <c r="F120" s="7"/>
      <c r="G120" s="8"/>
      <c r="H120" s="8"/>
      <c r="I120" s="9"/>
      <c r="J120" s="9"/>
    </row>
    <row r="121" spans="4:6" ht="9.75">
      <c r="D121" s="6"/>
      <c r="E121" s="6"/>
      <c r="F121" s="7"/>
    </row>
    <row r="122" spans="4:6" ht="9.75">
      <c r="D122" s="6"/>
      <c r="E122" s="6"/>
      <c r="F122" s="7"/>
    </row>
    <row r="123" spans="4:6" ht="9.75">
      <c r="D123" s="6"/>
      <c r="E123" s="6"/>
      <c r="F123" s="7"/>
    </row>
    <row r="124" spans="4:6" ht="9.75">
      <c r="D124" s="6"/>
      <c r="E124" s="6"/>
      <c r="F124" s="7"/>
    </row>
    <row r="125" spans="4:6" ht="9.75">
      <c r="D125" s="6"/>
      <c r="E125" s="6"/>
      <c r="F125" s="7"/>
    </row>
    <row r="126" spans="4:6" ht="9.75">
      <c r="D126" s="6"/>
      <c r="E126" s="6"/>
      <c r="F126" s="7"/>
    </row>
  </sheetData>
  <sheetProtection/>
  <mergeCells count="158">
    <mergeCell ref="H37:H38"/>
    <mergeCell ref="H62:H63"/>
    <mergeCell ref="H83:H84"/>
    <mergeCell ref="H102:H103"/>
    <mergeCell ref="L114:M114"/>
    <mergeCell ref="G102:G103"/>
    <mergeCell ref="I102:I103"/>
    <mergeCell ref="G37:G38"/>
    <mergeCell ref="M83:M84"/>
    <mergeCell ref="L37:L38"/>
    <mergeCell ref="J102:J103"/>
    <mergeCell ref="K102:K103"/>
    <mergeCell ref="L102:L103"/>
    <mergeCell ref="M102:M103"/>
    <mergeCell ref="N102:N103"/>
    <mergeCell ref="O102:O103"/>
    <mergeCell ref="N62:N63"/>
    <mergeCell ref="J82:K82"/>
    <mergeCell ref="J114:K114"/>
    <mergeCell ref="G114:I114"/>
    <mergeCell ref="G35:Q35"/>
    <mergeCell ref="G101:I101"/>
    <mergeCell ref="J101:K101"/>
    <mergeCell ref="L101:M101"/>
    <mergeCell ref="N101:O101"/>
    <mergeCell ref="P101:Q101"/>
    <mergeCell ref="F60:F63"/>
    <mergeCell ref="G60:Q60"/>
    <mergeCell ref="G61:I61"/>
    <mergeCell ref="J61:K61"/>
    <mergeCell ref="L61:M61"/>
    <mergeCell ref="N61:O61"/>
    <mergeCell ref="P61:Q61"/>
    <mergeCell ref="G62:G63"/>
    <mergeCell ref="Q62:Q63"/>
    <mergeCell ref="P62:P63"/>
    <mergeCell ref="E9:E12"/>
    <mergeCell ref="A107:A108"/>
    <mergeCell ref="B107:B108"/>
    <mergeCell ref="D107:D108"/>
    <mergeCell ref="E107:E108"/>
    <mergeCell ref="A60:A63"/>
    <mergeCell ref="B60:B63"/>
    <mergeCell ref="C60:C63"/>
    <mergeCell ref="E60:E63"/>
    <mergeCell ref="D60:D62"/>
    <mergeCell ref="M37:M38"/>
    <mergeCell ref="L13:L15"/>
    <mergeCell ref="I37:I38"/>
    <mergeCell ref="J37:J38"/>
    <mergeCell ref="K37:K38"/>
    <mergeCell ref="A7:Q7"/>
    <mergeCell ref="A9:A12"/>
    <mergeCell ref="B9:B12"/>
    <mergeCell ref="C9:C12"/>
    <mergeCell ref="P10:Q10"/>
    <mergeCell ref="Q11:Q12"/>
    <mergeCell ref="F9:F12"/>
    <mergeCell ref="P11:P12"/>
    <mergeCell ref="O11:O12"/>
    <mergeCell ref="L11:L12"/>
    <mergeCell ref="G9:Q9"/>
    <mergeCell ref="N11:N12"/>
    <mergeCell ref="J10:K10"/>
    <mergeCell ref="E16:E18"/>
    <mergeCell ref="F35:F38"/>
    <mergeCell ref="G11:G12"/>
    <mergeCell ref="A16:A18"/>
    <mergeCell ref="B16:B18"/>
    <mergeCell ref="D16:D18"/>
    <mergeCell ref="B35:B38"/>
    <mergeCell ref="G36:I36"/>
    <mergeCell ref="E19:E21"/>
    <mergeCell ref="D9:D11"/>
    <mergeCell ref="Q13:Q15"/>
    <mergeCell ref="K11:K12"/>
    <mergeCell ref="D45:D46"/>
    <mergeCell ref="N10:O10"/>
    <mergeCell ref="L10:M10"/>
    <mergeCell ref="M13:M15"/>
    <mergeCell ref="I13:I15"/>
    <mergeCell ref="E13:E15"/>
    <mergeCell ref="N13:N15"/>
    <mergeCell ref="G13:G15"/>
    <mergeCell ref="J13:J15"/>
    <mergeCell ref="K13:K15"/>
    <mergeCell ref="G10:I10"/>
    <mergeCell ref="H11:H12"/>
    <mergeCell ref="M11:M12"/>
    <mergeCell ref="I11:I12"/>
    <mergeCell ref="J11:J12"/>
    <mergeCell ref="L36:M36"/>
    <mergeCell ref="E115:F115"/>
    <mergeCell ref="F13:F15"/>
    <mergeCell ref="A112:D112"/>
    <mergeCell ref="D13:D15"/>
    <mergeCell ref="E45:E50"/>
    <mergeCell ref="E35:E38"/>
    <mergeCell ref="D19:D21"/>
    <mergeCell ref="A35:A38"/>
    <mergeCell ref="A45:A50"/>
    <mergeCell ref="B45:B50"/>
    <mergeCell ref="B19:B21"/>
    <mergeCell ref="A13:A15"/>
    <mergeCell ref="C35:C38"/>
    <mergeCell ref="D35:D37"/>
    <mergeCell ref="O13:O15"/>
    <mergeCell ref="N36:O36"/>
    <mergeCell ref="O37:O38"/>
    <mergeCell ref="J36:K36"/>
    <mergeCell ref="N37:N38"/>
    <mergeCell ref="P13:P15"/>
    <mergeCell ref="P36:Q36"/>
    <mergeCell ref="P37:P38"/>
    <mergeCell ref="Q37:Q38"/>
    <mergeCell ref="A81:A84"/>
    <mergeCell ref="B81:B84"/>
    <mergeCell ref="C81:C84"/>
    <mergeCell ref="D81:D83"/>
    <mergeCell ref="E81:E84"/>
    <mergeCell ref="A19:A21"/>
    <mergeCell ref="G118:J118"/>
    <mergeCell ref="I62:I63"/>
    <mergeCell ref="J62:J63"/>
    <mergeCell ref="G81:Q81"/>
    <mergeCell ref="G82:I82"/>
    <mergeCell ref="O62:O63"/>
    <mergeCell ref="K62:K63"/>
    <mergeCell ref="L62:L63"/>
    <mergeCell ref="M62:M63"/>
    <mergeCell ref="G100:Q100"/>
    <mergeCell ref="F81:F84"/>
    <mergeCell ref="L82:M82"/>
    <mergeCell ref="N82:O82"/>
    <mergeCell ref="P82:Q82"/>
    <mergeCell ref="G83:G84"/>
    <mergeCell ref="I83:I84"/>
    <mergeCell ref="J83:J84"/>
    <mergeCell ref="K83:K84"/>
    <mergeCell ref="L83:L84"/>
    <mergeCell ref="A100:A103"/>
    <mergeCell ref="B100:B103"/>
    <mergeCell ref="C100:C103"/>
    <mergeCell ref="D100:D102"/>
    <mergeCell ref="E100:E103"/>
    <mergeCell ref="F100:F103"/>
    <mergeCell ref="N83:N84"/>
    <mergeCell ref="O83:O84"/>
    <mergeCell ref="P83:P84"/>
    <mergeCell ref="Q83:Q84"/>
    <mergeCell ref="P102:P103"/>
    <mergeCell ref="Q102:Q103"/>
    <mergeCell ref="B109:B111"/>
    <mergeCell ref="A109:A111"/>
    <mergeCell ref="D109:D111"/>
    <mergeCell ref="E109:E111"/>
    <mergeCell ref="L113:M113"/>
    <mergeCell ref="N114:O114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Admin</cp:lastModifiedBy>
  <cp:lastPrinted>2012-09-20T11:34:30Z</cp:lastPrinted>
  <dcterms:created xsi:type="dcterms:W3CDTF">2002-08-13T10:14:59Z</dcterms:created>
  <dcterms:modified xsi:type="dcterms:W3CDTF">2012-09-20T11:43:05Z</dcterms:modified>
  <cp:category/>
  <cp:version/>
  <cp:contentType/>
  <cp:contentStatus/>
</cp:coreProperties>
</file>