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</sheets>
  <definedNames>
    <definedName name="_xlnm.Print_Titles" localSheetId="0">'szczegolowe'!$9:$12</definedName>
  </definedNames>
  <calcPr fullCalcOnLoad="1"/>
</workbook>
</file>

<file path=xl/sharedStrings.xml><?xml version="1.0" encoding="utf-8"?>
<sst xmlns="http://schemas.openxmlformats.org/spreadsheetml/2006/main" count="192" uniqueCount="146">
  <si>
    <t>OGÓŁEM</t>
  </si>
  <si>
    <t>01010</t>
  </si>
  <si>
    <t xml:space="preserve">Lp. </t>
  </si>
  <si>
    <t xml:space="preserve">§ </t>
  </si>
  <si>
    <t>Nazwa programu inwestycyjnego</t>
  </si>
  <si>
    <t>Okres  realizacji programu</t>
  </si>
  <si>
    <t>w tym zadania:</t>
  </si>
  <si>
    <t>Budownictwo komunalne</t>
  </si>
  <si>
    <t>WYSOKOŚĆ NAKŁADÓW</t>
  </si>
  <si>
    <t>Wólka Kosowska -Projekt i budowa przedszkola</t>
  </si>
  <si>
    <t>Rady Gminy Lesznowola</t>
  </si>
  <si>
    <t>Program rozwoju oświaty i sportu</t>
  </si>
  <si>
    <t>Dochody własne</t>
  </si>
  <si>
    <t>Środki pomocowe, 
 dotacje i inne</t>
  </si>
  <si>
    <t>2004-2013</t>
  </si>
  <si>
    <t>Rozdz.</t>
  </si>
  <si>
    <t xml:space="preserve">Program rozwoju  infrastruktury </t>
  </si>
  <si>
    <t>2011-2012</t>
  </si>
  <si>
    <t xml:space="preserve">Łączne nakłady inwestycyjne               </t>
  </si>
  <si>
    <t>Załącznik Nr 3a</t>
  </si>
  <si>
    <t>Mysiadło i Nowa Iwiczna - Budowa odwodnienia</t>
  </si>
  <si>
    <t>2011-2013</t>
  </si>
  <si>
    <t xml:space="preserve">                    II etap 20.400.000,-zł </t>
  </si>
  <si>
    <t xml:space="preserve">                    III etap 20.000.000,-zł </t>
  </si>
  <si>
    <t>2010-2014</t>
  </si>
  <si>
    <t xml:space="preserve">Program rozwoju gospod wodno - ściekowej </t>
  </si>
  <si>
    <t>2009-2013</t>
  </si>
  <si>
    <t>Warszawianka - Budowa ciągu pieszo-jezdnego od ul. Rejonowej (vis a vis ul. Brzozowej) - ul. Sielankowa</t>
  </si>
  <si>
    <t>Warszawianka - Budowa wodociagu z przyłączami i kanalizacji grawitacyjnej z przyłączami na działkach nr ewid 23, 9/10, 9/11, 9/12, 9/13, 9/15, 9/16, 9/17, 9/19</t>
  </si>
  <si>
    <t>Łoziska - Budowa kanalizacji z przyłączami działki nr ew. 2/1, 2/2, 2/3, 56/11, 56/18, 56/23, 56/24, 56/26, 56/27, 224</t>
  </si>
  <si>
    <t>Wilcza Góra-Projekt  budowy ul. Jasnej z odwodnieniem</t>
  </si>
  <si>
    <t>1.1</t>
  </si>
  <si>
    <t>1.2</t>
  </si>
  <si>
    <t>1.3</t>
  </si>
  <si>
    <t>1.4</t>
  </si>
  <si>
    <t>1.6</t>
  </si>
  <si>
    <t>1.7</t>
  </si>
  <si>
    <t>1.</t>
  </si>
  <si>
    <t>2.</t>
  </si>
  <si>
    <t>2.1</t>
  </si>
  <si>
    <t>2.3</t>
  </si>
  <si>
    <t>2.4</t>
  </si>
  <si>
    <t>2.5</t>
  </si>
  <si>
    <t>3.</t>
  </si>
  <si>
    <t>3.1</t>
  </si>
  <si>
    <t>3.2</t>
  </si>
  <si>
    <t>3.3</t>
  </si>
  <si>
    <t>4.</t>
  </si>
  <si>
    <t>4.2</t>
  </si>
  <si>
    <t>4.3</t>
  </si>
  <si>
    <t>4.4</t>
  </si>
  <si>
    <t>4.5</t>
  </si>
  <si>
    <t>4.6</t>
  </si>
  <si>
    <t>4.7</t>
  </si>
  <si>
    <t>4.8</t>
  </si>
  <si>
    <t xml:space="preserve">Nowa Wola-Moderniz, remont ul. Plonowej I etap </t>
  </si>
  <si>
    <t>Lesznowola - Projekt i budowa oświetlenia ul. Dworkowej  i Słonecznej (pkt świetlne)</t>
  </si>
  <si>
    <t>2012-2014</t>
  </si>
  <si>
    <t>2012-2013</t>
  </si>
  <si>
    <t>4.11</t>
  </si>
  <si>
    <t>4.12</t>
  </si>
  <si>
    <t>4.13</t>
  </si>
  <si>
    <t>4.14</t>
  </si>
  <si>
    <t>4.15</t>
  </si>
  <si>
    <t>4.16</t>
  </si>
  <si>
    <t xml:space="preserve">Łazy - Aktualizacja projektu i budowa świetlicy    </t>
  </si>
  <si>
    <t xml:space="preserve">Podolszyn - Budowa świetlicy                    </t>
  </si>
  <si>
    <t>Mysiadło- Projekt i przebudowa ul. Polnej wraz z odwodnieniem</t>
  </si>
  <si>
    <t xml:space="preserve">Magdalenka -Budowa ul. Okrężnej </t>
  </si>
  <si>
    <t>Magdalenka -Budowa ul. Modrzewiowej</t>
  </si>
  <si>
    <t>Magdalenka -Budowa ul. Jałowcowej</t>
  </si>
  <si>
    <t>Magdalenka -Projekt i budowa ciągu pieszo-rowerowego - III etap</t>
  </si>
  <si>
    <t xml:space="preserve"> Nowa Iwiczna i Stara Iwiczna - Projekt kanalizacji deszczowej ul. Kielecka, ul. Cisowa, ul. Krasickiego i Al. Zgoda</t>
  </si>
  <si>
    <t>4.1</t>
  </si>
  <si>
    <t>Mysiadło- Budowa ul. Aronii i Porzeczkowej</t>
  </si>
  <si>
    <t>4.17</t>
  </si>
  <si>
    <t>Nowa Iwiczna - Projekt kanalizacji deszczowej ul. Wiosenna, Spacerowa, Zimowa i Graniczna  na odcinku od ul. Kwiatowej do ul. Mleczarskiej</t>
  </si>
  <si>
    <t>2004-2016</t>
  </si>
  <si>
    <t>WYKAZ PRZEDSIĘWZIEĆ MAJĄTKOWYCH GMINY LESZNOWOLA NA LATA 2012-2016 - wg źródeł finansowania - w 2012r.- po zmianach</t>
  </si>
  <si>
    <t>Janczewice-Lesznowola - Projekt budowy ul. Żytniej wraz z kanalizacją deszczową</t>
  </si>
  <si>
    <t>Nowa Iwiczna - Projekt budowy ul. Willowej oraz kanalizacji deszczowej w ulicach: Willowej, Cichej , Krasickiego i działki nr. 31/40</t>
  </si>
  <si>
    <t>4.18</t>
  </si>
  <si>
    <t>4.19</t>
  </si>
  <si>
    <t xml:space="preserve">Lesznowola - Projekt i budowa  ul. Okrężnej </t>
  </si>
  <si>
    <t xml:space="preserve">Lesznowola - Projekt i  rozbudowa  ul. GRN  </t>
  </si>
  <si>
    <t>4.20</t>
  </si>
  <si>
    <t>2012-2016</t>
  </si>
  <si>
    <t>2012-2015</t>
  </si>
  <si>
    <t xml:space="preserve">Zgorzała - Budowa świetlicy  II etap                 </t>
  </si>
  <si>
    <t>Stachowo, Wólka Kosowska, PAN Kosów i Mroków  - Projekt i budowa ul. Karasia z odwodnieniem</t>
  </si>
  <si>
    <t>Przeciwdziałanie wykluczeniu cyfrowemu w Gminie Lesznowola</t>
  </si>
  <si>
    <t xml:space="preserve">Magdalenka - Projekt świetlicy       </t>
  </si>
  <si>
    <t>2010-2012</t>
  </si>
  <si>
    <t>Stefanowo- Projekt i przebudowa ul. Uroczej wraz z budową chodnika</t>
  </si>
  <si>
    <t>4.21</t>
  </si>
  <si>
    <t xml:space="preserve"> </t>
  </si>
  <si>
    <t>2009-2016</t>
  </si>
  <si>
    <t>4.22</t>
  </si>
  <si>
    <t>4.23</t>
  </si>
  <si>
    <t>4.24</t>
  </si>
  <si>
    <t>4.25</t>
  </si>
  <si>
    <t>4.26</t>
  </si>
  <si>
    <t>4.27</t>
  </si>
  <si>
    <t>4.29</t>
  </si>
  <si>
    <t>Jazgarzewszczyzna -Projekt budowy ul. Krzywej wraz z kanalizacją deszczową</t>
  </si>
  <si>
    <t>Łazy - Projekt budowy ul. Kwiatowej wraz z kanalizacją deszczową</t>
  </si>
  <si>
    <t>Kolonia Lesznowola - Projekt  i budowa ul. Krótkiej</t>
  </si>
  <si>
    <t>Marysin- Projekt budowy ul. Zdrowotnej  na odcinku od Al. Krakowskiej do ul. Ludowej oraz ul. Ludowej wraz z kanalizacją deszczową</t>
  </si>
  <si>
    <t>Marysin- Projekt budowy ul. Zdrowotnej na oddcinku od ul. Ludowej do granicy administracyjnej gminy Lesznowola wraz z kanalizacją deszczową</t>
  </si>
  <si>
    <t>Mysiadło - Projekt budowy ulic Goździków, Poprzecznej, Wiejskiej i Zakręt wraz z kanalizacją deszczową</t>
  </si>
  <si>
    <t>Nowa Iwiczna - Projekt i rozbudowa ul. Torowej wraz z kanalizacją deszczową</t>
  </si>
  <si>
    <t>Wilcza Góra-Projekt  budowy ul. Przyleśnej wraz z kanalizacją deszczową</t>
  </si>
  <si>
    <t xml:space="preserve">Lesznowola - Projekt budowy drogi na odcinku od ul. Jedności na działkach nr149/3, 150/4, 151/5 , 152, 159/1, 160/2 i 160/1  wraz z kanalizacja deszczową </t>
  </si>
  <si>
    <t xml:space="preserve">Lesznowola-Projekt i budowa parkingu wraz z odwodnieniem i zjazdem z drogi lokalnej 18 KD G-L przy Zespole Szkół Publicznych </t>
  </si>
  <si>
    <t>Lesznowola - Projekt i  budowa  ul. Sportowej i Ornej wraz z kanalizacja deszczową</t>
  </si>
  <si>
    <t>Łazy - Projekt budowy ul. Spokojnej, Marzeń  i Szmaragdowej  wraz z kanalizacją deszczową</t>
  </si>
  <si>
    <t>Środki pomocowe,  dotacje i inne</t>
  </si>
  <si>
    <t>3.4</t>
  </si>
  <si>
    <t>Mysiadło-Projekt i budowa przyłącza energetycznego 15 kV do CEiS (j.w.)</t>
  </si>
  <si>
    <t>4.30</t>
  </si>
  <si>
    <t>Internet dla mieszkańców Gminy Lesznowola</t>
  </si>
  <si>
    <t>6059 bp.</t>
  </si>
  <si>
    <t>6059 bg.</t>
  </si>
  <si>
    <t>2010-2015</t>
  </si>
  <si>
    <t>2013-2015</t>
  </si>
  <si>
    <t>1.5</t>
  </si>
  <si>
    <t>2.2</t>
  </si>
  <si>
    <t>Zamienie- Budowa ul. Błędnej III etap</t>
  </si>
  <si>
    <t>4.31</t>
  </si>
  <si>
    <t>2011-2014</t>
  </si>
  <si>
    <t>2013-2014</t>
  </si>
  <si>
    <t>2013-2016</t>
  </si>
  <si>
    <t xml:space="preserve">       I etap 54.186.024,-zł </t>
  </si>
  <si>
    <r>
      <t>Mysiadło - Projekt i budowa                                         "Cenrtrum Edukacji i Sportu"</t>
    </r>
    <r>
      <rPr>
        <vertAlign val="superscript"/>
        <sz val="7"/>
        <rFont val="Cambria"/>
        <family val="1"/>
      </rPr>
      <t xml:space="preserve">                                                                                                           </t>
    </r>
    <r>
      <rPr>
        <sz val="7"/>
        <rFont val="Cambria"/>
        <family val="1"/>
      </rPr>
      <t xml:space="preserve">(Razem 72.881.024,-zł) </t>
    </r>
    <r>
      <rPr>
        <vertAlign val="superscript"/>
        <sz val="7"/>
        <rFont val="Cambria"/>
        <family val="1"/>
      </rPr>
      <t xml:space="preserve">1)                   </t>
    </r>
  </si>
  <si>
    <t>2006-2017</t>
  </si>
  <si>
    <t>Przyspieszenie wzrostu konkurencyjności województwa mazowieckiego, przez budowanie społeczeństwa informatycznego i gospodarki opartej na wiedzy, przez stworzenie zintegrowanych baz wiedzy o Mazowszu</t>
  </si>
  <si>
    <t>15011</t>
  </si>
  <si>
    <t>Rozwój elektronicznej administracji w samorządach województwa mazowieckiego wspomagającej niwelowanie dwudzielności potencjału województwa</t>
  </si>
  <si>
    <r>
      <t xml:space="preserve">Kompleksowy program gospodarki  ściekowej gminy Lesznowola </t>
    </r>
    <r>
      <rPr>
        <vertAlign val="superscript"/>
        <sz val="7"/>
        <rFont val="Cambria"/>
        <family val="1"/>
      </rPr>
      <t xml:space="preserve">1)                                               </t>
    </r>
    <r>
      <rPr>
        <sz val="7"/>
        <rFont val="Cambria"/>
        <family val="1"/>
      </rPr>
      <t>( Razem 17.536.225,-zł)</t>
    </r>
  </si>
  <si>
    <r>
      <t xml:space="preserve">Kompleksowy program gospodarki wodnej gminy Lesznowola </t>
    </r>
    <r>
      <rPr>
        <vertAlign val="superscript"/>
        <sz val="7"/>
        <rFont val="Cambria"/>
        <family val="1"/>
      </rPr>
      <t xml:space="preserve">1)                                                 </t>
    </r>
    <r>
      <rPr>
        <sz val="7"/>
        <rFont val="Cambria"/>
        <family val="1"/>
      </rPr>
      <t>( Razem 4.183.781,-zł)</t>
    </r>
  </si>
  <si>
    <t>Kredyt/          obligacje</t>
  </si>
  <si>
    <t>Do Uchwały Nr 281/XXIII/2012</t>
  </si>
  <si>
    <t>z dnia 14 grudnia 2012r.</t>
  </si>
  <si>
    <t>4.9</t>
  </si>
  <si>
    <t>4.10</t>
  </si>
  <si>
    <t>4.28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</si>
</sst>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1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7"/>
      <color indexed="9"/>
      <name val="Arial CE"/>
      <family val="2"/>
    </font>
    <font>
      <b/>
      <sz val="7"/>
      <name val="Arial CE"/>
      <family val="0"/>
    </font>
    <font>
      <sz val="7"/>
      <name val="Cambria"/>
      <family val="1"/>
    </font>
    <font>
      <vertAlign val="superscript"/>
      <sz val="7"/>
      <name val="Cambria"/>
      <family val="1"/>
    </font>
    <font>
      <sz val="5"/>
      <name val="Arial CE"/>
      <family val="0"/>
    </font>
    <font>
      <sz val="8"/>
      <name val="Cambria"/>
      <family val="1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mbria"/>
      <family val="1"/>
    </font>
    <font>
      <b/>
      <sz val="7"/>
      <name val="Cambria"/>
      <family val="1"/>
    </font>
    <font>
      <b/>
      <sz val="12"/>
      <name val="Cambria"/>
      <family val="1"/>
    </font>
    <font>
      <b/>
      <u val="single"/>
      <sz val="12"/>
      <name val="Cambria"/>
      <family val="1"/>
    </font>
    <font>
      <b/>
      <sz val="9"/>
      <name val="Cambria"/>
      <family val="1"/>
    </font>
    <font>
      <sz val="6"/>
      <name val="Cambria"/>
      <family val="1"/>
    </font>
    <font>
      <b/>
      <sz val="6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sz val="5"/>
      <name val="Cambria"/>
      <family val="1"/>
    </font>
    <font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ashDot"/>
    </border>
    <border>
      <left style="thin"/>
      <right/>
      <top style="thin"/>
      <bottom/>
    </border>
    <border>
      <left style="thin"/>
      <right style="thin"/>
      <top style="dashDot"/>
      <bottom style="dashDot"/>
    </border>
    <border>
      <left style="thin"/>
      <right/>
      <top style="dashDot"/>
      <bottom style="dashDot"/>
    </border>
    <border>
      <left style="thin"/>
      <right style="thin"/>
      <top style="dashDot"/>
      <bottom style="thin"/>
    </border>
    <border>
      <left style="thin"/>
      <right/>
      <top style="dashDot"/>
      <bottom style="thin"/>
    </border>
    <border>
      <left style="thin"/>
      <right/>
      <top style="dashDot"/>
      <bottom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dashDot"/>
    </border>
    <border>
      <left style="medium"/>
      <right style="thin"/>
      <top style="thin"/>
      <bottom style="dashDot"/>
    </border>
    <border>
      <left style="thin"/>
      <right style="thin"/>
      <top style="dashDot"/>
      <bottom style="mediumDashed"/>
    </border>
    <border>
      <left style="thin"/>
      <right style="thin"/>
      <top/>
      <bottom style="mediumDashed"/>
    </border>
    <border>
      <left style="thin"/>
      <right style="thin"/>
      <top style="mediumDashed"/>
      <bottom style="hair"/>
    </border>
    <border>
      <left style="thin"/>
      <right style="thin"/>
      <top style="mediumDashed"/>
      <bottom/>
    </border>
    <border>
      <left style="thin"/>
      <right/>
      <top style="mediumDashed"/>
      <bottom style="hair"/>
    </border>
    <border>
      <left style="medium"/>
      <right style="thin"/>
      <top style="thin"/>
      <bottom/>
    </border>
    <border>
      <left style="thin"/>
      <right style="medium"/>
      <top style="thin"/>
      <bottom style="dashDot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 style="hair"/>
    </border>
    <border>
      <left style="medium"/>
      <right style="thin"/>
      <top style="dashDot"/>
      <bottom/>
    </border>
    <border>
      <left style="thin"/>
      <right style="medium"/>
      <top style="dashDot"/>
      <bottom/>
    </border>
    <border>
      <left style="medium"/>
      <right style="thin"/>
      <top style="mediumDashed"/>
      <bottom style="hair"/>
    </border>
    <border>
      <left style="thin"/>
      <right style="medium"/>
      <top style="mediumDashed"/>
      <bottom style="hair"/>
    </border>
    <border>
      <left style="medium"/>
      <right style="thin"/>
      <top/>
      <bottom/>
    </border>
    <border>
      <left style="medium"/>
      <right style="thin"/>
      <top style="dashDot"/>
      <bottom style="dashDot"/>
    </border>
    <border>
      <left style="medium"/>
      <right style="thin"/>
      <top style="dashDot"/>
      <bottom style="thin"/>
    </border>
    <border>
      <left style="thin"/>
      <right style="medium"/>
      <top style="dashDot"/>
      <bottom style="thin"/>
    </border>
    <border>
      <left style="thin"/>
      <right style="medium"/>
      <top style="dashDot"/>
      <bottom style="dashDot"/>
    </border>
    <border>
      <left/>
      <right style="thin"/>
      <top style="thin"/>
      <bottom style="hair"/>
    </border>
    <border>
      <left style="thin"/>
      <right style="medium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thin"/>
    </border>
    <border>
      <left>
        <color indexed="63"/>
      </left>
      <right>
        <color indexed="63"/>
      </right>
      <top style="dashDot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dashDot"/>
    </border>
    <border>
      <left>
        <color indexed="63"/>
      </left>
      <right>
        <color indexed="63"/>
      </right>
      <top style="mediumDashed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/>
      <top style="thin"/>
      <bottom/>
    </border>
    <border>
      <left style="medium"/>
      <right style="thin"/>
      <top>
        <color indexed="63"/>
      </top>
      <bottom style="hair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/>
      <top>
        <color indexed="63"/>
      </top>
      <bottom style="hair"/>
    </border>
    <border>
      <left/>
      <right style="thin"/>
      <top/>
      <bottom/>
    </border>
    <border>
      <left>
        <color indexed="63"/>
      </left>
      <right style="thin"/>
      <top style="dashDot"/>
      <bottom style="dashDot"/>
    </border>
    <border>
      <left>
        <color indexed="63"/>
      </left>
      <right style="thin"/>
      <top style="dashDot"/>
      <bottom style="thin"/>
    </border>
    <border>
      <left>
        <color indexed="63"/>
      </left>
      <right style="thin"/>
      <top style="thin"/>
      <bottom style="dashDot"/>
    </border>
    <border>
      <left>
        <color indexed="63"/>
      </left>
      <right style="thin"/>
      <top style="dashDot"/>
      <bottom/>
    </border>
    <border>
      <left>
        <color indexed="63"/>
      </left>
      <right style="thin"/>
      <top style="mediumDashed"/>
      <bottom style="hair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/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/>
      <top>
        <color indexed="63"/>
      </top>
      <bottom style="mediumDashed"/>
    </border>
    <border>
      <left style="medium"/>
      <right style="thin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medium"/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 style="thin"/>
      <right style="medium"/>
      <top/>
      <bottom style="double"/>
    </border>
    <border>
      <left style="medium"/>
      <right style="thin"/>
      <top/>
      <bottom style="double"/>
    </border>
    <border>
      <left style="thin"/>
      <right style="medium"/>
      <top style="double"/>
      <bottom/>
    </border>
    <border>
      <left style="thin"/>
      <right>
        <color indexed="63"/>
      </right>
      <top/>
      <bottom style="double"/>
    </border>
    <border>
      <left style="medium"/>
      <right style="thin"/>
      <top style="double"/>
      <bottom/>
    </border>
    <border>
      <left/>
      <right style="thin"/>
      <top style="double"/>
      <bottom/>
    </border>
    <border>
      <left style="thin"/>
      <right style="thin"/>
      <top/>
      <bottom style="double"/>
    </border>
    <border>
      <left>
        <color indexed="63"/>
      </left>
      <right style="thin"/>
      <top/>
      <bottom style="double"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>
        <color indexed="63"/>
      </right>
      <top style="double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thin"/>
      <right/>
      <top style="double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thin"/>
      <top style="hair"/>
      <bottom style="thin"/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9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3" fontId="7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vertical="center" wrapText="1"/>
    </xf>
    <xf numFmtId="0" fontId="31" fillId="34" borderId="13" xfId="0" applyFont="1" applyFill="1" applyBorder="1" applyAlignment="1">
      <alignment horizontal="center" vertical="center"/>
    </xf>
    <xf numFmtId="0" fontId="32" fillId="34" borderId="13" xfId="0" applyFont="1" applyFill="1" applyBorder="1" applyAlignment="1">
      <alignment horizontal="center" vertical="center"/>
    </xf>
    <xf numFmtId="0" fontId="33" fillId="34" borderId="14" xfId="0" applyFont="1" applyFill="1" applyBorder="1" applyAlignment="1">
      <alignment vertical="center" wrapText="1"/>
    </xf>
    <xf numFmtId="0" fontId="33" fillId="34" borderId="15" xfId="0" applyFont="1" applyFill="1" applyBorder="1" applyAlignment="1">
      <alignment vertical="center" wrapText="1"/>
    </xf>
    <xf numFmtId="0" fontId="33" fillId="34" borderId="16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31" fillId="0" borderId="0" xfId="0" applyFont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 quotePrefix="1">
      <alignment horizontal="center" vertical="center"/>
    </xf>
    <xf numFmtId="0" fontId="8" fillId="0" borderId="10" xfId="0" applyFont="1" applyBorder="1" applyAlignment="1">
      <alignment vertical="center" wrapText="1"/>
    </xf>
    <xf numFmtId="3" fontId="8" fillId="0" borderId="24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3" fontId="11" fillId="0" borderId="26" xfId="0" applyNumberFormat="1" applyFont="1" applyBorder="1" applyAlignment="1">
      <alignment horizontal="center" vertical="center"/>
    </xf>
    <xf numFmtId="3" fontId="11" fillId="0" borderId="27" xfId="0" applyNumberFormat="1" applyFont="1" applyFill="1" applyBorder="1" applyAlignment="1">
      <alignment horizontal="center" vertical="center"/>
    </xf>
    <xf numFmtId="3" fontId="11" fillId="0" borderId="24" xfId="0" applyNumberFormat="1" applyFont="1" applyBorder="1" applyAlignment="1">
      <alignment horizontal="center" vertical="center"/>
    </xf>
    <xf numFmtId="3" fontId="11" fillId="0" borderId="28" xfId="0" applyNumberFormat="1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29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1" fillId="0" borderId="3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/>
    </xf>
    <xf numFmtId="3" fontId="11" fillId="0" borderId="31" xfId="0" applyNumberFormat="1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horizontal="center" vertical="center"/>
    </xf>
    <xf numFmtId="3" fontId="32" fillId="34" borderId="24" xfId="0" applyNumberFormat="1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vertical="center" wrapText="1"/>
    </xf>
    <xf numFmtId="0" fontId="11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vertical="center" wrapText="1"/>
    </xf>
    <xf numFmtId="3" fontId="8" fillId="0" borderId="37" xfId="0" applyNumberFormat="1" applyFont="1" applyBorder="1" applyAlignment="1">
      <alignment horizontal="center" vertical="center"/>
    </xf>
    <xf numFmtId="3" fontId="11" fillId="0" borderId="38" xfId="0" applyNumberFormat="1" applyFont="1" applyFill="1" applyBorder="1" applyAlignment="1">
      <alignment horizontal="center" vertical="center"/>
    </xf>
    <xf numFmtId="0" fontId="35" fillId="34" borderId="13" xfId="0" applyFont="1" applyFill="1" applyBorder="1" applyAlignment="1">
      <alignment horizontal="center" vertical="center"/>
    </xf>
    <xf numFmtId="0" fontId="35" fillId="34" borderId="24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3" fontId="8" fillId="0" borderId="27" xfId="0" applyNumberFormat="1" applyFont="1" applyFill="1" applyBorder="1" applyAlignment="1">
      <alignment horizontal="center" vertical="center"/>
    </xf>
    <xf numFmtId="3" fontId="11" fillId="0" borderId="32" xfId="0" applyNumberFormat="1" applyFont="1" applyFill="1" applyBorder="1" applyAlignment="1">
      <alignment horizontal="center" vertical="center"/>
    </xf>
    <xf numFmtId="3" fontId="11" fillId="0" borderId="40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3" fontId="8" fillId="0" borderId="42" xfId="0" applyNumberFormat="1" applyFont="1" applyBorder="1" applyAlignment="1">
      <alignment horizontal="center" vertical="center"/>
    </xf>
    <xf numFmtId="3" fontId="11" fillId="0" borderId="42" xfId="0" applyNumberFormat="1" applyFont="1" applyBorder="1" applyAlignment="1">
      <alignment horizontal="center" vertical="center"/>
    </xf>
    <xf numFmtId="3" fontId="8" fillId="0" borderId="38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3" fontId="8" fillId="0" borderId="29" xfId="0" applyNumberFormat="1" applyFont="1" applyBorder="1" applyAlignment="1">
      <alignment horizontal="center" vertical="center"/>
    </xf>
    <xf numFmtId="3" fontId="8" fillId="0" borderId="44" xfId="0" applyNumberFormat="1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3" fontId="11" fillId="0" borderId="39" xfId="0" applyNumberFormat="1" applyFont="1" applyBorder="1" applyAlignment="1">
      <alignment horizontal="center" vertical="center"/>
    </xf>
    <xf numFmtId="3" fontId="32" fillId="34" borderId="28" xfId="0" applyNumberFormat="1" applyFont="1" applyFill="1" applyBorder="1" applyAlignment="1">
      <alignment horizontal="center" vertical="center"/>
    </xf>
    <xf numFmtId="3" fontId="32" fillId="34" borderId="42" xfId="0" applyNumberFormat="1" applyFont="1" applyFill="1" applyBorder="1" applyAlignment="1">
      <alignment horizontal="center" vertical="center"/>
    </xf>
    <xf numFmtId="3" fontId="8" fillId="0" borderId="40" xfId="0" applyNumberFormat="1" applyFont="1" applyBorder="1" applyAlignment="1">
      <alignment horizontal="center" vertical="center"/>
    </xf>
    <xf numFmtId="3" fontId="36" fillId="0" borderId="27" xfId="0" applyNumberFormat="1" applyFont="1" applyFill="1" applyBorder="1" applyAlignment="1">
      <alignment horizontal="center" vertical="center"/>
    </xf>
    <xf numFmtId="3" fontId="36" fillId="0" borderId="45" xfId="0" applyNumberFormat="1" applyFont="1" applyFill="1" applyBorder="1" applyAlignment="1">
      <alignment horizontal="center" vertical="center"/>
    </xf>
    <xf numFmtId="3" fontId="8" fillId="0" borderId="46" xfId="0" applyNumberFormat="1" applyFont="1" applyFill="1" applyBorder="1" applyAlignment="1">
      <alignment horizontal="center" vertical="center"/>
    </xf>
    <xf numFmtId="3" fontId="8" fillId="0" borderId="47" xfId="0" applyNumberFormat="1" applyFont="1" applyBorder="1" applyAlignment="1">
      <alignment horizontal="center" vertical="center"/>
    </xf>
    <xf numFmtId="3" fontId="36" fillId="0" borderId="46" xfId="0" applyNumberFormat="1" applyFont="1" applyFill="1" applyBorder="1" applyAlignment="1">
      <alignment horizontal="center" vertical="center"/>
    </xf>
    <xf numFmtId="3" fontId="36" fillId="0" borderId="47" xfId="0" applyNumberFormat="1" applyFont="1" applyFill="1" applyBorder="1" applyAlignment="1">
      <alignment horizontal="center" vertical="center"/>
    </xf>
    <xf numFmtId="3" fontId="8" fillId="0" borderId="48" xfId="0" applyNumberFormat="1" applyFont="1" applyFill="1" applyBorder="1" applyAlignment="1">
      <alignment horizontal="center" vertical="center"/>
    </xf>
    <xf numFmtId="3" fontId="8" fillId="0" borderId="49" xfId="0" applyNumberFormat="1" applyFont="1" applyBorder="1" applyAlignment="1">
      <alignment horizontal="center" vertical="center"/>
    </xf>
    <xf numFmtId="3" fontId="36" fillId="0" borderId="48" xfId="0" applyNumberFormat="1" applyFont="1" applyFill="1" applyBorder="1" applyAlignment="1">
      <alignment horizontal="center" vertical="center"/>
    </xf>
    <xf numFmtId="3" fontId="36" fillId="0" borderId="49" xfId="0" applyNumberFormat="1" applyFont="1" applyFill="1" applyBorder="1" applyAlignment="1">
      <alignment horizontal="center" vertical="center"/>
    </xf>
    <xf numFmtId="3" fontId="8" fillId="0" borderId="49" xfId="0" applyNumberFormat="1" applyFont="1" applyFill="1" applyBorder="1" applyAlignment="1">
      <alignment horizontal="center" vertical="center"/>
    </xf>
    <xf numFmtId="3" fontId="8" fillId="0" borderId="38" xfId="0" applyNumberFormat="1" applyFont="1" applyFill="1" applyBorder="1" applyAlignment="1">
      <alignment horizontal="center" vertical="center"/>
    </xf>
    <xf numFmtId="3" fontId="8" fillId="0" borderId="50" xfId="0" applyNumberFormat="1" applyFont="1" applyFill="1" applyBorder="1" applyAlignment="1">
      <alignment horizontal="center" vertical="center"/>
    </xf>
    <xf numFmtId="3" fontId="36" fillId="0" borderId="50" xfId="0" applyNumberFormat="1" applyFont="1" applyFill="1" applyBorder="1" applyAlignment="1">
      <alignment horizontal="center" vertical="center"/>
    </xf>
    <xf numFmtId="3" fontId="36" fillId="0" borderId="44" xfId="0" applyNumberFormat="1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3" fontId="8" fillId="0" borderId="51" xfId="0" applyNumberFormat="1" applyFont="1" applyFill="1" applyBorder="1" applyAlignment="1">
      <alignment horizontal="center" vertical="center"/>
    </xf>
    <xf numFmtId="3" fontId="8" fillId="0" borderId="52" xfId="0" applyNumberFormat="1" applyFont="1" applyFill="1" applyBorder="1" applyAlignment="1">
      <alignment horizontal="center" vertical="center"/>
    </xf>
    <xf numFmtId="3" fontId="11" fillId="0" borderId="53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8" fillId="0" borderId="0" xfId="0" applyFont="1" applyAlignment="1" quotePrefix="1">
      <alignment horizontal="center" vertical="center"/>
    </xf>
    <xf numFmtId="3" fontId="8" fillId="0" borderId="27" xfId="0" applyNumberFormat="1" applyFont="1" applyFill="1" applyBorder="1" applyAlignment="1" quotePrefix="1">
      <alignment horizontal="center" vertical="center"/>
    </xf>
    <xf numFmtId="3" fontId="8" fillId="0" borderId="54" xfId="0" applyNumberFormat="1" applyFont="1" applyBorder="1" applyAlignment="1">
      <alignment horizontal="center" vertical="center"/>
    </xf>
    <xf numFmtId="3" fontId="8" fillId="0" borderId="53" xfId="0" applyNumberFormat="1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27" xfId="0" applyFont="1" applyBorder="1" applyAlignment="1">
      <alignment horizontal="center" vertical="center"/>
    </xf>
    <xf numFmtId="3" fontId="8" fillId="0" borderId="45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/>
    </xf>
    <xf numFmtId="3" fontId="11" fillId="0" borderId="45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left" vertical="center"/>
    </xf>
    <xf numFmtId="3" fontId="8" fillId="0" borderId="41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3" fontId="8" fillId="0" borderId="56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3" fontId="8" fillId="0" borderId="57" xfId="0" applyNumberFormat="1" applyFont="1" applyBorder="1" applyAlignment="1">
      <alignment horizontal="center" vertical="center"/>
    </xf>
    <xf numFmtId="3" fontId="8" fillId="0" borderId="58" xfId="0" applyNumberFormat="1" applyFont="1" applyFill="1" applyBorder="1" applyAlignment="1">
      <alignment horizontal="center" vertical="center"/>
    </xf>
    <xf numFmtId="3" fontId="11" fillId="0" borderId="59" xfId="0" applyNumberFormat="1" applyFont="1" applyFill="1" applyBorder="1" applyAlignment="1">
      <alignment horizontal="center" vertical="center"/>
    </xf>
    <xf numFmtId="3" fontId="11" fillId="0" borderId="57" xfId="0" applyNumberFormat="1" applyFont="1" applyBorder="1" applyAlignment="1">
      <alignment horizontal="center" vertical="center"/>
    </xf>
    <xf numFmtId="3" fontId="8" fillId="0" borderId="50" xfId="0" applyNumberFormat="1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3" fontId="8" fillId="0" borderId="30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61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62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11" fillId="0" borderId="25" xfId="0" applyFont="1" applyBorder="1" applyAlignment="1">
      <alignment horizontal="center" vertical="center"/>
    </xf>
    <xf numFmtId="3" fontId="32" fillId="34" borderId="63" xfId="0" applyNumberFormat="1" applyFont="1" applyFill="1" applyBorder="1" applyAlignment="1">
      <alignment horizontal="center" vertical="center"/>
    </xf>
    <xf numFmtId="3" fontId="32" fillId="34" borderId="0" xfId="0" applyNumberFormat="1" applyFont="1" applyFill="1" applyBorder="1" applyAlignment="1">
      <alignment horizontal="center" vertical="center"/>
    </xf>
    <xf numFmtId="3" fontId="32" fillId="34" borderId="58" xfId="0" applyNumberFormat="1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 quotePrefix="1">
      <alignment horizontal="center" vertical="center"/>
    </xf>
    <xf numFmtId="3" fontId="8" fillId="0" borderId="64" xfId="0" applyNumberFormat="1" applyFont="1" applyFill="1" applyBorder="1" applyAlignment="1">
      <alignment horizontal="center" vertical="center"/>
    </xf>
    <xf numFmtId="3" fontId="8" fillId="0" borderId="65" xfId="0" applyNumberFormat="1" applyFont="1" applyFill="1" applyBorder="1" applyAlignment="1">
      <alignment horizontal="center" vertical="center"/>
    </xf>
    <xf numFmtId="3" fontId="8" fillId="0" borderId="66" xfId="0" applyNumberFormat="1" applyFont="1" applyFill="1" applyBorder="1" applyAlignment="1">
      <alignment horizontal="center" vertical="center"/>
    </xf>
    <xf numFmtId="3" fontId="8" fillId="0" borderId="67" xfId="0" applyNumberFormat="1" applyFont="1" applyFill="1" applyBorder="1" applyAlignment="1">
      <alignment horizontal="center" vertical="center"/>
    </xf>
    <xf numFmtId="3" fontId="11" fillId="0" borderId="67" xfId="0" applyNumberFormat="1" applyFont="1" applyFill="1" applyBorder="1" applyAlignment="1">
      <alignment horizontal="center" vertical="center"/>
    </xf>
    <xf numFmtId="3" fontId="11" fillId="0" borderId="68" xfId="0" applyNumberFormat="1" applyFont="1" applyFill="1" applyBorder="1" applyAlignment="1">
      <alignment horizontal="center" vertical="center"/>
    </xf>
    <xf numFmtId="3" fontId="32" fillId="34" borderId="67" xfId="0" applyNumberFormat="1" applyFont="1" applyFill="1" applyBorder="1" applyAlignment="1">
      <alignment horizontal="center" vertical="center"/>
    </xf>
    <xf numFmtId="3" fontId="8" fillId="0" borderId="69" xfId="0" applyNumberFormat="1" applyFont="1" applyFill="1" applyBorder="1" applyAlignment="1">
      <alignment horizontal="center" vertical="center"/>
    </xf>
    <xf numFmtId="3" fontId="11" fillId="0" borderId="58" xfId="0" applyNumberFormat="1" applyFont="1" applyFill="1" applyBorder="1" applyAlignment="1">
      <alignment horizontal="center" vertical="center"/>
    </xf>
    <xf numFmtId="3" fontId="11" fillId="0" borderId="70" xfId="0" applyNumberFormat="1" applyFont="1" applyFill="1" applyBorder="1" applyAlignment="1">
      <alignment horizontal="center" vertical="center"/>
    </xf>
    <xf numFmtId="3" fontId="32" fillId="34" borderId="18" xfId="0" applyNumberFormat="1" applyFont="1" applyFill="1" applyBorder="1" applyAlignment="1">
      <alignment horizontal="center" vertical="center"/>
    </xf>
    <xf numFmtId="3" fontId="32" fillId="34" borderId="71" xfId="0" applyNumberFormat="1" applyFont="1" applyFill="1" applyBorder="1" applyAlignment="1">
      <alignment horizontal="center" vertical="center"/>
    </xf>
    <xf numFmtId="3" fontId="32" fillId="34" borderId="40" xfId="0" applyNumberFormat="1" applyFont="1" applyFill="1" applyBorder="1" applyAlignment="1">
      <alignment horizontal="center" vertical="center"/>
    </xf>
    <xf numFmtId="3" fontId="32" fillId="34" borderId="38" xfId="0" applyNumberFormat="1" applyFont="1" applyFill="1" applyBorder="1" applyAlignment="1">
      <alignment horizontal="center" vertical="center"/>
    </xf>
    <xf numFmtId="3" fontId="32" fillId="34" borderId="45" xfId="0" applyNumberFormat="1" applyFont="1" applyFill="1" applyBorder="1" applyAlignment="1">
      <alignment horizontal="center" vertical="center"/>
    </xf>
    <xf numFmtId="3" fontId="11" fillId="0" borderId="72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2" fontId="8" fillId="0" borderId="73" xfId="0" applyNumberFormat="1" applyFont="1" applyFill="1" applyBorder="1" applyAlignment="1">
      <alignment horizontal="left" vertical="center" wrapText="1"/>
    </xf>
    <xf numFmtId="3" fontId="8" fillId="0" borderId="29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11" fillId="0" borderId="74" xfId="0" applyFont="1" applyBorder="1" applyAlignment="1">
      <alignment horizontal="center" vertical="center"/>
    </xf>
    <xf numFmtId="3" fontId="11" fillId="0" borderId="75" xfId="0" applyNumberFormat="1" applyFont="1" applyBorder="1" applyAlignment="1">
      <alignment horizontal="center" vertical="center"/>
    </xf>
    <xf numFmtId="3" fontId="11" fillId="0" borderId="76" xfId="0" applyNumberFormat="1" applyFont="1" applyFill="1" applyBorder="1" applyAlignment="1">
      <alignment horizontal="center" vertical="center"/>
    </xf>
    <xf numFmtId="3" fontId="11" fillId="0" borderId="77" xfId="0" applyNumberFormat="1" applyFont="1" applyFill="1" applyBorder="1" applyAlignment="1">
      <alignment horizontal="center" vertical="center"/>
    </xf>
    <xf numFmtId="3" fontId="11" fillId="0" borderId="78" xfId="0" applyNumberFormat="1" applyFont="1" applyBorder="1" applyAlignment="1">
      <alignment horizontal="center" vertical="center"/>
    </xf>
    <xf numFmtId="3" fontId="8" fillId="0" borderId="76" xfId="0" applyNumberFormat="1" applyFont="1" applyBorder="1" applyAlignment="1">
      <alignment horizontal="center" vertical="center"/>
    </xf>
    <xf numFmtId="3" fontId="8" fillId="0" borderId="75" xfId="0" applyNumberFormat="1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3" fontId="8" fillId="0" borderId="79" xfId="0" applyNumberFormat="1" applyFont="1" applyBorder="1" applyAlignment="1">
      <alignment horizontal="center" vertical="center"/>
    </xf>
    <xf numFmtId="3" fontId="8" fillId="0" borderId="78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3" fontId="11" fillId="0" borderId="38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3" fontId="32" fillId="34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31" fillId="0" borderId="0" xfId="0" applyFont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3" fontId="36" fillId="0" borderId="54" xfId="0" applyNumberFormat="1" applyFont="1" applyBorder="1" applyAlignment="1">
      <alignment horizontal="center" vertical="center"/>
    </xf>
    <xf numFmtId="3" fontId="37" fillId="34" borderId="42" xfId="0" applyNumberFormat="1" applyFont="1" applyFill="1" applyBorder="1" applyAlignment="1">
      <alignment horizontal="center" vertical="center"/>
    </xf>
    <xf numFmtId="3" fontId="11" fillId="0" borderId="44" xfId="0" applyNumberFormat="1" applyFont="1" applyBorder="1" applyAlignment="1">
      <alignment horizontal="center" vertical="center"/>
    </xf>
    <xf numFmtId="3" fontId="8" fillId="0" borderId="59" xfId="0" applyNumberFormat="1" applyFont="1" applyFill="1" applyBorder="1" applyAlignment="1">
      <alignment horizontal="center" vertical="center"/>
    </xf>
    <xf numFmtId="3" fontId="11" fillId="0" borderId="5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3" fontId="36" fillId="0" borderId="42" xfId="0" applyNumberFormat="1" applyFont="1" applyFill="1" applyBorder="1" applyAlignment="1">
      <alignment horizontal="center" vertical="center"/>
    </xf>
    <xf numFmtId="3" fontId="36" fillId="0" borderId="28" xfId="0" applyNumberFormat="1" applyFont="1" applyFill="1" applyBorder="1" applyAlignment="1">
      <alignment horizontal="center" vertical="center"/>
    </xf>
    <xf numFmtId="0" fontId="36" fillId="0" borderId="67" xfId="0" applyFont="1" applyBorder="1" applyAlignment="1">
      <alignment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 wrapText="1"/>
    </xf>
    <xf numFmtId="0" fontId="8" fillId="0" borderId="80" xfId="0" applyFont="1" applyBorder="1" applyAlignment="1">
      <alignment horizontal="center" vertical="center" wrapText="1"/>
    </xf>
    <xf numFmtId="3" fontId="11" fillId="0" borderId="81" xfId="0" applyNumberFormat="1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3" fontId="32" fillId="34" borderId="26" xfId="0" applyNumberFormat="1" applyFont="1" applyFill="1" applyBorder="1" applyAlignment="1">
      <alignment horizontal="center" vertical="center"/>
    </xf>
    <xf numFmtId="3" fontId="36" fillId="0" borderId="37" xfId="0" applyNumberFormat="1" applyFont="1" applyFill="1" applyBorder="1" applyAlignment="1">
      <alignment horizontal="center" vertical="center"/>
    </xf>
    <xf numFmtId="3" fontId="8" fillId="0" borderId="37" xfId="0" applyNumberFormat="1" applyFont="1" applyFill="1" applyBorder="1" applyAlignment="1">
      <alignment horizontal="center" vertical="center"/>
    </xf>
    <xf numFmtId="3" fontId="8" fillId="0" borderId="55" xfId="0" applyNumberFormat="1" applyFont="1" applyFill="1" applyBorder="1" applyAlignment="1">
      <alignment horizontal="center" vertical="center"/>
    </xf>
    <xf numFmtId="3" fontId="8" fillId="0" borderId="83" xfId="0" applyNumberFormat="1" applyFont="1" applyFill="1" applyBorder="1" applyAlignment="1">
      <alignment horizontal="center" vertical="center"/>
    </xf>
    <xf numFmtId="3" fontId="8" fillId="0" borderId="84" xfId="0" applyNumberFormat="1" applyFont="1" applyFill="1" applyBorder="1" applyAlignment="1">
      <alignment horizontal="center" vertical="center"/>
    </xf>
    <xf numFmtId="3" fontId="8" fillId="0" borderId="41" xfId="0" applyNumberFormat="1" applyFont="1" applyFill="1" applyBorder="1" applyAlignment="1">
      <alignment horizontal="center" vertical="center"/>
    </xf>
    <xf numFmtId="3" fontId="8" fillId="0" borderId="82" xfId="0" applyNumberFormat="1" applyFont="1" applyFill="1" applyBorder="1" applyAlignment="1">
      <alignment horizontal="center" vertical="center"/>
    </xf>
    <xf numFmtId="3" fontId="8" fillId="0" borderId="60" xfId="0" applyNumberFormat="1" applyFont="1" applyFill="1" applyBorder="1" applyAlignment="1">
      <alignment horizontal="center" vertical="center"/>
    </xf>
    <xf numFmtId="3" fontId="8" fillId="0" borderId="43" xfId="0" applyNumberFormat="1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3" fontId="11" fillId="0" borderId="41" xfId="0" applyNumberFormat="1" applyFont="1" applyBorder="1" applyAlignment="1">
      <alignment horizontal="center" vertical="center"/>
    </xf>
    <xf numFmtId="3" fontId="32" fillId="34" borderId="30" xfId="0" applyNumberFormat="1" applyFont="1" applyFill="1" applyBorder="1" applyAlignment="1">
      <alignment horizontal="center" vertical="center"/>
    </xf>
    <xf numFmtId="3" fontId="11" fillId="0" borderId="43" xfId="0" applyNumberFormat="1" applyFont="1" applyFill="1" applyBorder="1" applyAlignment="1">
      <alignment horizontal="center" vertical="center"/>
    </xf>
    <xf numFmtId="3" fontId="11" fillId="0" borderId="85" xfId="0" applyNumberFormat="1" applyFont="1" applyFill="1" applyBorder="1" applyAlignment="1">
      <alignment horizontal="center" vertical="center"/>
    </xf>
    <xf numFmtId="3" fontId="32" fillId="34" borderId="43" xfId="0" applyNumberFormat="1" applyFont="1" applyFill="1" applyBorder="1" applyAlignment="1">
      <alignment horizontal="center" vertical="center"/>
    </xf>
    <xf numFmtId="3" fontId="8" fillId="0" borderId="86" xfId="0" applyNumberFormat="1" applyFont="1" applyFill="1" applyBorder="1" applyAlignment="1">
      <alignment horizontal="center" vertical="center"/>
    </xf>
    <xf numFmtId="3" fontId="8" fillId="0" borderId="87" xfId="0" applyNumberFormat="1" applyFont="1" applyFill="1" applyBorder="1" applyAlignment="1">
      <alignment horizontal="center" vertical="center"/>
    </xf>
    <xf numFmtId="3" fontId="8" fillId="0" borderId="82" xfId="0" applyNumberFormat="1" applyFont="1" applyBorder="1" applyAlignment="1">
      <alignment horizontal="center" vertical="center"/>
    </xf>
    <xf numFmtId="3" fontId="8" fillId="0" borderId="43" xfId="0" applyNumberFormat="1" applyFont="1" applyBorder="1" applyAlignment="1">
      <alignment horizontal="center" vertical="center"/>
    </xf>
    <xf numFmtId="3" fontId="8" fillId="0" borderId="60" xfId="0" applyNumberFormat="1" applyFont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3" fontId="36" fillId="0" borderId="55" xfId="0" applyNumberFormat="1" applyFont="1" applyFill="1" applyBorder="1" applyAlignment="1">
      <alignment horizontal="center" vertical="center"/>
    </xf>
    <xf numFmtId="3" fontId="36" fillId="0" borderId="86" xfId="0" applyNumberFormat="1" applyFont="1" applyFill="1" applyBorder="1" applyAlignment="1">
      <alignment horizontal="center" vertical="center"/>
    </xf>
    <xf numFmtId="3" fontId="36" fillId="0" borderId="87" xfId="0" applyNumberFormat="1" applyFont="1" applyFill="1" applyBorder="1" applyAlignment="1">
      <alignment horizontal="center" vertical="center"/>
    </xf>
    <xf numFmtId="3" fontId="36" fillId="0" borderId="82" xfId="0" applyNumberFormat="1" applyFont="1" applyFill="1" applyBorder="1" applyAlignment="1">
      <alignment horizontal="center" vertical="center"/>
    </xf>
    <xf numFmtId="3" fontId="12" fillId="0" borderId="0" xfId="0" applyNumberFormat="1" applyFont="1" applyBorder="1" applyAlignment="1">
      <alignment vertical="center"/>
    </xf>
    <xf numFmtId="3" fontId="11" fillId="0" borderId="88" xfId="0" applyNumberFormat="1" applyFont="1" applyFill="1" applyBorder="1" applyAlignment="1">
      <alignment horizontal="center" vertical="center"/>
    </xf>
    <xf numFmtId="0" fontId="36" fillId="0" borderId="89" xfId="0" applyFont="1" applyBorder="1" applyAlignment="1">
      <alignment vertical="center"/>
    </xf>
    <xf numFmtId="3" fontId="8" fillId="0" borderId="45" xfId="0" applyNumberFormat="1" applyFont="1" applyFill="1" applyBorder="1" applyAlignment="1">
      <alignment horizontal="center" vertical="center"/>
    </xf>
    <xf numFmtId="3" fontId="8" fillId="0" borderId="54" xfId="0" applyNumberFormat="1" applyFont="1" applyFill="1" applyBorder="1" applyAlignment="1">
      <alignment horizontal="center" vertical="center"/>
    </xf>
    <xf numFmtId="3" fontId="8" fillId="0" borderId="53" xfId="0" applyNumberFormat="1" applyFont="1" applyFill="1" applyBorder="1" applyAlignment="1">
      <alignment horizontal="center" vertical="center"/>
    </xf>
    <xf numFmtId="3" fontId="8" fillId="0" borderId="40" xfId="0" applyNumberFormat="1" applyFont="1" applyFill="1" applyBorder="1" applyAlignment="1">
      <alignment horizontal="center" vertical="center"/>
    </xf>
    <xf numFmtId="3" fontId="8" fillId="0" borderId="44" xfId="0" applyNumberFormat="1" applyFont="1" applyFill="1" applyBorder="1" applyAlignment="1">
      <alignment horizontal="center" vertical="center"/>
    </xf>
    <xf numFmtId="3" fontId="8" fillId="0" borderId="56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3" fontId="11" fillId="0" borderId="42" xfId="0" applyNumberFormat="1" applyFont="1" applyFill="1" applyBorder="1" applyAlignment="1">
      <alignment horizontal="center" vertical="center"/>
    </xf>
    <xf numFmtId="0" fontId="36" fillId="0" borderId="88" xfId="0" applyFont="1" applyBorder="1" applyAlignment="1">
      <alignment vertical="center"/>
    </xf>
    <xf numFmtId="0" fontId="35" fillId="34" borderId="90" xfId="0" applyFont="1" applyFill="1" applyBorder="1" applyAlignment="1">
      <alignment horizontal="center" vertical="center"/>
    </xf>
    <xf numFmtId="0" fontId="31" fillId="34" borderId="90" xfId="0" applyFont="1" applyFill="1" applyBorder="1" applyAlignment="1">
      <alignment horizontal="center" vertical="center"/>
    </xf>
    <xf numFmtId="0" fontId="8" fillId="34" borderId="90" xfId="0" applyFont="1" applyFill="1" applyBorder="1" applyAlignment="1">
      <alignment horizontal="center" vertical="center"/>
    </xf>
    <xf numFmtId="0" fontId="35" fillId="34" borderId="90" xfId="0" applyFont="1" applyFill="1" applyBorder="1" applyAlignment="1">
      <alignment horizontal="left" vertical="center" wrapText="1"/>
    </xf>
    <xf numFmtId="0" fontId="32" fillId="34" borderId="90" xfId="0" applyFont="1" applyFill="1" applyBorder="1" applyAlignment="1">
      <alignment horizontal="center" vertical="center"/>
    </xf>
    <xf numFmtId="3" fontId="32" fillId="34" borderId="91" xfId="0" applyNumberFormat="1" applyFont="1" applyFill="1" applyBorder="1" applyAlignment="1">
      <alignment horizontal="center" vertical="center"/>
    </xf>
    <xf numFmtId="3" fontId="36" fillId="0" borderId="43" xfId="0" applyNumberFormat="1" applyFont="1" applyFill="1" applyBorder="1" applyAlignment="1">
      <alignment horizontal="center" vertical="center"/>
    </xf>
    <xf numFmtId="0" fontId="11" fillId="0" borderId="92" xfId="0" applyFont="1" applyBorder="1" applyAlignment="1">
      <alignment horizontal="left" vertical="center" wrapText="1"/>
    </xf>
    <xf numFmtId="3" fontId="11" fillId="0" borderId="50" xfId="0" applyNumberFormat="1" applyFont="1" applyFill="1" applyBorder="1" applyAlignment="1">
      <alignment horizontal="center" vertical="center"/>
    </xf>
    <xf numFmtId="0" fontId="11" fillId="0" borderId="67" xfId="0" applyFont="1" applyBorder="1" applyAlignment="1">
      <alignment vertical="center" wrapText="1"/>
    </xf>
    <xf numFmtId="3" fontId="11" fillId="0" borderId="28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1" fillId="0" borderId="93" xfId="0" applyFont="1" applyBorder="1" applyAlignment="1" quotePrefix="1">
      <alignment horizontal="center" vertical="center"/>
    </xf>
    <xf numFmtId="0" fontId="8" fillId="0" borderId="94" xfId="0" applyFont="1" applyBorder="1" applyAlignment="1">
      <alignment vertical="center" wrapText="1"/>
    </xf>
    <xf numFmtId="0" fontId="8" fillId="0" borderId="93" xfId="0" applyFont="1" applyBorder="1" applyAlignment="1">
      <alignment horizontal="center" vertical="center" wrapText="1"/>
    </xf>
    <xf numFmtId="3" fontId="11" fillId="0" borderId="95" xfId="0" applyNumberFormat="1" applyFont="1" applyBorder="1" applyAlignment="1">
      <alignment horizontal="center" vertical="center"/>
    </xf>
    <xf numFmtId="3" fontId="11" fillId="0" borderId="96" xfId="0" applyNumberFormat="1" applyFont="1" applyFill="1" applyBorder="1" applyAlignment="1">
      <alignment horizontal="center" vertical="center"/>
    </xf>
    <xf numFmtId="3" fontId="11" fillId="0" borderId="94" xfId="0" applyNumberFormat="1" applyFont="1" applyFill="1" applyBorder="1" applyAlignment="1">
      <alignment horizontal="center" vertical="center"/>
    </xf>
    <xf numFmtId="3" fontId="11" fillId="0" borderId="97" xfId="0" applyNumberFormat="1" applyFont="1" applyBorder="1" applyAlignment="1">
      <alignment horizontal="center" vertical="center"/>
    </xf>
    <xf numFmtId="3" fontId="8" fillId="0" borderId="98" xfId="0" applyNumberFormat="1" applyFont="1" applyBorder="1" applyAlignment="1">
      <alignment horizontal="center" vertical="center"/>
    </xf>
    <xf numFmtId="3" fontId="8" fillId="0" borderId="95" xfId="0" applyNumberFormat="1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3" fontId="8" fillId="0" borderId="97" xfId="0" applyNumberFormat="1" applyFont="1" applyBorder="1" applyAlignment="1">
      <alignment horizontal="center" vertical="center"/>
    </xf>
    <xf numFmtId="0" fontId="11" fillId="0" borderId="60" xfId="0" applyFont="1" applyBorder="1" applyAlignment="1">
      <alignment vertical="center" wrapText="1"/>
    </xf>
    <xf numFmtId="0" fontId="8" fillId="0" borderId="61" xfId="0" applyFont="1" applyBorder="1" applyAlignment="1">
      <alignment vertical="center" wrapText="1"/>
    </xf>
    <xf numFmtId="0" fontId="11" fillId="0" borderId="99" xfId="0" applyFont="1" applyBorder="1" applyAlignment="1">
      <alignment horizontal="center" vertical="center"/>
    </xf>
    <xf numFmtId="3" fontId="11" fillId="0" borderId="100" xfId="0" applyNumberFormat="1" applyFont="1" applyBorder="1" applyAlignment="1">
      <alignment horizontal="center" vertical="center"/>
    </xf>
    <xf numFmtId="3" fontId="11" fillId="0" borderId="101" xfId="0" applyNumberFormat="1" applyFont="1" applyFill="1" applyBorder="1" applyAlignment="1">
      <alignment horizontal="center" vertical="center"/>
    </xf>
    <xf numFmtId="3" fontId="11" fillId="0" borderId="102" xfId="0" applyNumberFormat="1" applyFont="1" applyFill="1" applyBorder="1" applyAlignment="1">
      <alignment horizontal="center" vertical="center"/>
    </xf>
    <xf numFmtId="3" fontId="11" fillId="0" borderId="103" xfId="0" applyNumberFormat="1" applyFont="1" applyBorder="1" applyAlignment="1">
      <alignment horizontal="center" vertical="center"/>
    </xf>
    <xf numFmtId="3" fontId="8" fillId="0" borderId="101" xfId="0" applyNumberFormat="1" applyFont="1" applyBorder="1" applyAlignment="1">
      <alignment horizontal="center" vertical="center"/>
    </xf>
    <xf numFmtId="3" fontId="8" fillId="0" borderId="100" xfId="0" applyNumberFormat="1" applyFon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3" fontId="8" fillId="0" borderId="104" xfId="0" applyNumberFormat="1" applyFont="1" applyBorder="1" applyAlignment="1">
      <alignment horizontal="center" vertical="center"/>
    </xf>
    <xf numFmtId="3" fontId="8" fillId="0" borderId="103" xfId="0" applyNumberFormat="1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/>
    </xf>
    <xf numFmtId="3" fontId="11" fillId="0" borderId="106" xfId="0" applyNumberFormat="1" applyFont="1" applyBorder="1" applyAlignment="1">
      <alignment horizontal="center" vertical="center"/>
    </xf>
    <xf numFmtId="3" fontId="11" fillId="0" borderId="107" xfId="0" applyNumberFormat="1" applyFont="1" applyFill="1" applyBorder="1" applyAlignment="1">
      <alignment horizontal="center" vertical="center"/>
    </xf>
    <xf numFmtId="3" fontId="11" fillId="0" borderId="108" xfId="0" applyNumberFormat="1" applyFont="1" applyFill="1" applyBorder="1" applyAlignment="1">
      <alignment horizontal="center" vertical="center"/>
    </xf>
    <xf numFmtId="3" fontId="11" fillId="0" borderId="109" xfId="0" applyNumberFormat="1" applyFont="1" applyBorder="1" applyAlignment="1">
      <alignment horizontal="center" vertical="center"/>
    </xf>
    <xf numFmtId="3" fontId="8" fillId="0" borderId="107" xfId="0" applyNumberFormat="1" applyFont="1" applyBorder="1" applyAlignment="1">
      <alignment horizontal="center" vertical="center"/>
    </xf>
    <xf numFmtId="3" fontId="8" fillId="0" borderId="108" xfId="0" applyNumberFormat="1" applyFont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3" fontId="8" fillId="0" borderId="109" xfId="0" applyNumberFormat="1" applyFont="1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3" fontId="8" fillId="0" borderId="106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3" fontId="8" fillId="0" borderId="111" xfId="0" applyNumberFormat="1" applyFont="1" applyBorder="1" applyAlignment="1">
      <alignment horizontal="center" vertical="center"/>
    </xf>
    <xf numFmtId="3" fontId="8" fillId="0" borderId="112" xfId="0" applyNumberFormat="1" applyFont="1" applyFill="1" applyBorder="1" applyAlignment="1">
      <alignment horizontal="center" vertical="center"/>
    </xf>
    <xf numFmtId="3" fontId="8" fillId="0" borderId="113" xfId="0" applyNumberFormat="1" applyFont="1" applyFill="1" applyBorder="1" applyAlignment="1">
      <alignment horizontal="center" vertical="center"/>
    </xf>
    <xf numFmtId="3" fontId="8" fillId="0" borderId="114" xfId="0" applyNumberFormat="1" applyFont="1" applyBorder="1" applyAlignment="1">
      <alignment horizontal="center" vertical="center"/>
    </xf>
    <xf numFmtId="3" fontId="8" fillId="0" borderId="115" xfId="0" applyNumberFormat="1" applyFont="1" applyFill="1" applyBorder="1" applyAlignment="1">
      <alignment horizontal="center" vertical="center"/>
    </xf>
    <xf numFmtId="3" fontId="36" fillId="0" borderId="112" xfId="0" applyNumberFormat="1" applyFont="1" applyFill="1" applyBorder="1" applyAlignment="1">
      <alignment horizontal="center" vertical="center"/>
    </xf>
    <xf numFmtId="3" fontId="36" fillId="0" borderId="114" xfId="0" applyNumberFormat="1" applyFont="1" applyFill="1" applyBorder="1" applyAlignment="1">
      <alignment horizontal="center" vertical="center"/>
    </xf>
    <xf numFmtId="3" fontId="36" fillId="0" borderId="115" xfId="0" applyNumberFormat="1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1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11" fillId="34" borderId="28" xfId="0" applyFont="1" applyFill="1" applyBorder="1" applyAlignment="1">
      <alignment horizontal="center" vertical="center" wrapText="1"/>
    </xf>
    <xf numFmtId="0" fontId="11" fillId="34" borderId="42" xfId="0" applyFont="1" applyFill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0" fontId="39" fillId="0" borderId="11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39" fillId="0" borderId="117" xfId="0" applyFont="1" applyBorder="1" applyAlignment="1">
      <alignment horizontal="center" vertical="center" wrapText="1"/>
    </xf>
    <xf numFmtId="3" fontId="32" fillId="34" borderId="118" xfId="0" applyNumberFormat="1" applyFont="1" applyFill="1" applyBorder="1" applyAlignment="1">
      <alignment horizontal="center" vertical="center"/>
    </xf>
    <xf numFmtId="3" fontId="32" fillId="34" borderId="44" xfId="0" applyNumberFormat="1" applyFont="1" applyFill="1" applyBorder="1" applyAlignment="1">
      <alignment horizontal="center" vertical="center"/>
    </xf>
    <xf numFmtId="3" fontId="32" fillId="34" borderId="56" xfId="0" applyNumberFormat="1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 wrapText="1"/>
    </xf>
    <xf numFmtId="0" fontId="39" fillId="0" borderId="119" xfId="0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 wrapText="1"/>
    </xf>
    <xf numFmtId="0" fontId="10" fillId="0" borderId="116" xfId="0" applyFont="1" applyBorder="1" applyAlignment="1">
      <alignment horizontal="center" vertical="center" wrapText="1"/>
    </xf>
    <xf numFmtId="0" fontId="11" fillId="34" borderId="43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wrapText="1"/>
    </xf>
    <xf numFmtId="0" fontId="11" fillId="34" borderId="88" xfId="0" applyFont="1" applyFill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3" fontId="32" fillId="34" borderId="120" xfId="0" applyNumberFormat="1" applyFont="1" applyFill="1" applyBorder="1" applyAlignment="1">
      <alignment horizontal="center" vertical="center"/>
    </xf>
    <xf numFmtId="3" fontId="32" fillId="34" borderId="50" xfId="0" applyNumberFormat="1" applyFont="1" applyFill="1" applyBorder="1" applyAlignment="1">
      <alignment horizontal="center" vertical="center"/>
    </xf>
    <xf numFmtId="3" fontId="32" fillId="34" borderId="59" xfId="0" applyNumberFormat="1" applyFont="1" applyFill="1" applyBorder="1" applyAlignment="1">
      <alignment horizontal="center" vertical="center"/>
    </xf>
    <xf numFmtId="3" fontId="32" fillId="34" borderId="121" xfId="0" applyNumberFormat="1" applyFont="1" applyFill="1" applyBorder="1" applyAlignment="1">
      <alignment horizontal="center" vertical="center"/>
    </xf>
    <xf numFmtId="3" fontId="32" fillId="34" borderId="82" xfId="0" applyNumberFormat="1" applyFont="1" applyFill="1" applyBorder="1" applyAlignment="1">
      <alignment horizontal="center" vertical="center"/>
    </xf>
    <xf numFmtId="3" fontId="32" fillId="34" borderId="60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35" fillId="34" borderId="13" xfId="0" applyFont="1" applyFill="1" applyBorder="1" applyAlignment="1">
      <alignment horizontal="center" vertical="center" wrapText="1"/>
    </xf>
    <xf numFmtId="0" fontId="35" fillId="34" borderId="15" xfId="0" applyFont="1" applyFill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22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39" fillId="0" borderId="123" xfId="0" applyFont="1" applyBorder="1" applyAlignment="1">
      <alignment horizontal="center" vertical="center" wrapText="1"/>
    </xf>
    <xf numFmtId="3" fontId="32" fillId="34" borderId="124" xfId="0" applyNumberFormat="1" applyFont="1" applyFill="1" applyBorder="1" applyAlignment="1">
      <alignment horizontal="center" vertical="center"/>
    </xf>
    <xf numFmtId="3" fontId="32" fillId="34" borderId="125" xfId="0" applyNumberFormat="1" applyFont="1" applyFill="1" applyBorder="1" applyAlignment="1">
      <alignment horizontal="center" vertical="center"/>
    </xf>
    <xf numFmtId="3" fontId="32" fillId="34" borderId="126" xfId="0" applyNumberFormat="1" applyFont="1" applyFill="1" applyBorder="1" applyAlignment="1">
      <alignment horizontal="center" vertical="center"/>
    </xf>
    <xf numFmtId="0" fontId="32" fillId="34" borderId="14" xfId="0" applyFont="1" applyFill="1" applyBorder="1" applyAlignment="1">
      <alignment vertical="center"/>
    </xf>
    <xf numFmtId="0" fontId="32" fillId="34" borderId="15" xfId="0" applyFont="1" applyFill="1" applyBorder="1" applyAlignment="1">
      <alignment vertical="center"/>
    </xf>
    <xf numFmtId="0" fontId="32" fillId="34" borderId="16" xfId="0" applyFont="1" applyFill="1" applyBorder="1" applyAlignment="1">
      <alignment vertical="center"/>
    </xf>
    <xf numFmtId="3" fontId="32" fillId="34" borderId="127" xfId="0" applyNumberFormat="1" applyFont="1" applyFill="1" applyBorder="1" applyAlignment="1">
      <alignment horizontal="center" vertical="center"/>
    </xf>
    <xf numFmtId="3" fontId="32" fillId="34" borderId="128" xfId="0" applyNumberFormat="1" applyFont="1" applyFill="1" applyBorder="1" applyAlignment="1">
      <alignment horizontal="center" vertical="center"/>
    </xf>
    <xf numFmtId="3" fontId="32" fillId="34" borderId="129" xfId="0" applyNumberFormat="1" applyFont="1" applyFill="1" applyBorder="1" applyAlignment="1">
      <alignment horizontal="center" vertical="center"/>
    </xf>
    <xf numFmtId="0" fontId="35" fillId="34" borderId="14" xfId="0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11" fillId="34" borderId="67" xfId="0" applyFont="1" applyFill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19" xfId="0" applyFont="1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3" fontId="32" fillId="34" borderId="130" xfId="0" applyNumberFormat="1" applyFont="1" applyFill="1" applyBorder="1" applyAlignment="1">
      <alignment horizontal="center" vertical="center"/>
    </xf>
    <xf numFmtId="3" fontId="32" fillId="34" borderId="29" xfId="0" applyNumberFormat="1" applyFont="1" applyFill="1" applyBorder="1" applyAlignment="1">
      <alignment horizontal="center" vertical="center"/>
    </xf>
    <xf numFmtId="0" fontId="32" fillId="34" borderId="29" xfId="0" applyFont="1" applyFill="1" applyBorder="1" applyAlignment="1">
      <alignment horizontal="center" vertical="center"/>
    </xf>
    <xf numFmtId="0" fontId="11" fillId="0" borderId="13" xfId="0" applyFont="1" applyBorder="1" applyAlignment="1" quotePrefix="1">
      <alignment horizontal="center" vertical="center"/>
    </xf>
    <xf numFmtId="0" fontId="11" fillId="0" borderId="15" xfId="0" applyFont="1" applyBorder="1" applyAlignment="1" quotePrefix="1">
      <alignment horizontal="center" vertical="center"/>
    </xf>
    <xf numFmtId="0" fontId="38" fillId="34" borderId="121" xfId="0" applyFont="1" applyFill="1" applyBorder="1" applyAlignment="1">
      <alignment vertical="center" wrapText="1"/>
    </xf>
    <xf numFmtId="0" fontId="38" fillId="34" borderId="82" xfId="0" applyFont="1" applyFill="1" applyBorder="1" applyAlignment="1">
      <alignment vertical="center" wrapText="1"/>
    </xf>
    <xf numFmtId="0" fontId="38" fillId="34" borderId="60" xfId="0" applyFont="1" applyFill="1" applyBorder="1" applyAlignment="1">
      <alignment vertical="center" wrapText="1"/>
    </xf>
    <xf numFmtId="0" fontId="11" fillId="0" borderId="25" xfId="0" applyFont="1" applyBorder="1" applyAlignment="1">
      <alignment horizontal="left" vertical="center" wrapText="1"/>
    </xf>
    <xf numFmtId="0" fontId="12" fillId="0" borderId="99" xfId="0" applyFont="1" applyBorder="1" applyAlignment="1">
      <alignment vertical="center"/>
    </xf>
    <xf numFmtId="0" fontId="8" fillId="0" borderId="25" xfId="0" applyFont="1" applyBorder="1" applyAlignment="1">
      <alignment horizontal="center" vertical="center" wrapText="1"/>
    </xf>
    <xf numFmtId="0" fontId="0" fillId="0" borderId="99" xfId="0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2" fillId="0" borderId="99" xfId="0" applyFont="1" applyBorder="1" applyAlignment="1">
      <alignment vertical="center"/>
    </xf>
    <xf numFmtId="0" fontId="8" fillId="0" borderId="131" xfId="0" applyFont="1" applyBorder="1" applyAlignment="1">
      <alignment horizontal="center" vertical="center" wrapText="1"/>
    </xf>
    <xf numFmtId="0" fontId="8" fillId="0" borderId="94" xfId="0" applyFont="1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132" xfId="0" applyBorder="1" applyAlignment="1">
      <alignment horizontal="center" vertical="center" wrapText="1"/>
    </xf>
    <xf numFmtId="0" fontId="38" fillId="34" borderId="24" xfId="0" applyFont="1" applyFill="1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35" fillId="34" borderId="24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41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60" xfId="0" applyBorder="1" applyAlignment="1">
      <alignment vertical="center"/>
    </xf>
    <xf numFmtId="3" fontId="11" fillId="0" borderId="40" xfId="0" applyNumberFormat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3" fontId="8" fillId="0" borderId="55" xfId="0" applyNumberFormat="1" applyFont="1" applyBorder="1" applyAlignment="1">
      <alignment horizontal="center" vertical="center"/>
    </xf>
    <xf numFmtId="3" fontId="8" fillId="0" borderId="133" xfId="0" applyNumberFormat="1" applyFont="1" applyBorder="1" applyAlignment="1">
      <alignment horizontal="center" vertical="center"/>
    </xf>
    <xf numFmtId="0" fontId="8" fillId="0" borderId="133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3" fontId="11" fillId="0" borderId="56" xfId="0" applyNumberFormat="1" applyFont="1" applyBorder="1" applyAlignment="1">
      <alignment horizontal="center" vertical="center"/>
    </xf>
    <xf numFmtId="3" fontId="8" fillId="0" borderId="27" xfId="0" applyNumberFormat="1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25" xfId="0" applyFont="1" applyBorder="1" applyAlignment="1">
      <alignment vertical="center" wrapText="1"/>
    </xf>
    <xf numFmtId="3" fontId="11" fillId="0" borderId="45" xfId="0" applyNumberFormat="1" applyFont="1" applyBorder="1" applyAlignment="1">
      <alignment horizontal="center" vertical="center"/>
    </xf>
    <xf numFmtId="0" fontId="0" fillId="0" borderId="105" xfId="0" applyBorder="1" applyAlignment="1">
      <alignment vertical="center"/>
    </xf>
    <xf numFmtId="0" fontId="11" fillId="0" borderId="105" xfId="0" applyFont="1" applyBorder="1" applyAlignment="1">
      <alignment vertical="center" wrapText="1"/>
    </xf>
    <xf numFmtId="3" fontId="11" fillId="0" borderId="106" xfId="0" applyNumberFormat="1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/>
    </xf>
    <xf numFmtId="0" fontId="0" fillId="0" borderId="106" xfId="0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2" fillId="35" borderId="134" xfId="0" applyNumberFormat="1" applyFont="1" applyFill="1" applyBorder="1" applyAlignment="1">
      <alignment horizontal="center" vertical="center"/>
    </xf>
    <xf numFmtId="0" fontId="33" fillId="35" borderId="135" xfId="0" applyFont="1" applyFill="1" applyBorder="1" applyAlignment="1">
      <alignment horizontal="center" vertical="center" wrapText="1"/>
    </xf>
    <xf numFmtId="0" fontId="33" fillId="35" borderId="134" xfId="0" applyFont="1" applyFill="1" applyBorder="1" applyAlignment="1">
      <alignment horizontal="center" vertical="center" wrapText="1"/>
    </xf>
    <xf numFmtId="3" fontId="37" fillId="35" borderId="136" xfId="0" applyNumberFormat="1" applyFont="1" applyFill="1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3" fontId="32" fillId="35" borderId="138" xfId="0" applyNumberFormat="1" applyFont="1" applyFill="1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33" fillId="35" borderId="140" xfId="0" applyFont="1" applyFill="1" applyBorder="1" applyAlignment="1">
      <alignment horizontal="center" vertical="center" wrapText="1"/>
    </xf>
    <xf numFmtId="0" fontId="0" fillId="0" borderId="141" xfId="0" applyBorder="1" applyAlignment="1">
      <alignment horizontal="center" vertical="center"/>
    </xf>
    <xf numFmtId="3" fontId="32" fillId="35" borderId="140" xfId="0" applyNumberFormat="1" applyFont="1" applyFill="1" applyBorder="1" applyAlignment="1">
      <alignment horizontal="center" vertical="center"/>
    </xf>
    <xf numFmtId="3" fontId="32" fillId="35" borderId="142" xfId="0" applyNumberFormat="1" applyFont="1" applyFill="1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3" fontId="32" fillId="35" borderId="136" xfId="0" applyNumberFormat="1" applyFont="1" applyFill="1" applyBorder="1" applyAlignment="1">
      <alignment horizontal="center" vertical="center"/>
    </xf>
    <xf numFmtId="3" fontId="32" fillId="35" borderId="135" xfId="0" applyNumberFormat="1" applyFont="1" applyFill="1" applyBorder="1" applyAlignment="1">
      <alignment horizontal="center" vertical="center"/>
    </xf>
    <xf numFmtId="3" fontId="37" fillId="35" borderId="140" xfId="0" applyNumberFormat="1" applyFont="1" applyFill="1" applyBorder="1" applyAlignment="1">
      <alignment horizontal="center" vertical="center"/>
    </xf>
    <xf numFmtId="3" fontId="32" fillId="34" borderId="90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1" fillId="0" borderId="90" xfId="0" applyFont="1" applyBorder="1" applyAlignment="1">
      <alignment horizontal="center" vertical="center"/>
    </xf>
    <xf numFmtId="0" fontId="11" fillId="0" borderId="144" xfId="0" applyFont="1" applyBorder="1" applyAlignment="1">
      <alignment horizontal="center" vertical="center"/>
    </xf>
    <xf numFmtId="0" fontId="8" fillId="0" borderId="144" xfId="0" applyFont="1" applyBorder="1" applyAlignment="1">
      <alignment horizontal="left" vertical="center" wrapText="1"/>
    </xf>
    <xf numFmtId="0" fontId="8" fillId="0" borderId="90" xfId="0" applyFont="1" applyBorder="1" applyAlignment="1">
      <alignment horizontal="center" vertical="center" wrapText="1"/>
    </xf>
    <xf numFmtId="3" fontId="11" fillId="0" borderId="145" xfId="0" applyNumberFormat="1" applyFont="1" applyBorder="1" applyAlignment="1">
      <alignment horizontal="center" vertical="center"/>
    </xf>
    <xf numFmtId="3" fontId="11" fillId="0" borderId="91" xfId="0" applyNumberFormat="1" applyFont="1" applyFill="1" applyBorder="1" applyAlignment="1">
      <alignment horizontal="center" vertical="center"/>
    </xf>
    <xf numFmtId="3" fontId="11" fillId="0" borderId="144" xfId="0" applyNumberFormat="1" applyFont="1" applyFill="1" applyBorder="1" applyAlignment="1">
      <alignment horizontal="center" vertical="center"/>
    </xf>
    <xf numFmtId="3" fontId="11" fillId="0" borderId="146" xfId="0" applyNumberFormat="1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3" fontId="8" fillId="0" borderId="145" xfId="0" applyNumberFormat="1" applyFont="1" applyBorder="1" applyAlignment="1">
      <alignment horizontal="center" vertical="center"/>
    </xf>
    <xf numFmtId="0" fontId="8" fillId="0" borderId="145" xfId="0" applyFont="1" applyBorder="1" applyAlignment="1">
      <alignment horizontal="center" vertical="center"/>
    </xf>
    <xf numFmtId="3" fontId="8" fillId="0" borderId="147" xfId="0" applyNumberFormat="1" applyFont="1" applyBorder="1" applyAlignment="1">
      <alignment horizontal="center" vertical="center"/>
    </xf>
    <xf numFmtId="3" fontId="8" fillId="0" borderId="146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7"/>
  <sheetViews>
    <sheetView showZeros="0" tabSelected="1" zoomScalePageLayoutView="0" workbookViewId="0" topLeftCell="A78">
      <selection activeCell="A81" sqref="A81:S83"/>
    </sheetView>
  </sheetViews>
  <sheetFormatPr defaultColWidth="9.00390625" defaultRowHeight="12.75"/>
  <cols>
    <col min="1" max="1" width="3.00390625" style="1" customWidth="1"/>
    <col min="2" max="2" width="5.625" style="1" customWidth="1"/>
    <col min="3" max="3" width="5.875" style="1" customWidth="1"/>
    <col min="4" max="4" width="16.375" style="1" customWidth="1"/>
    <col min="5" max="5" width="7.25390625" style="1" customWidth="1"/>
    <col min="6" max="6" width="8.875" style="2" customWidth="1"/>
    <col min="7" max="7" width="8.00390625" style="1" customWidth="1"/>
    <col min="8" max="8" width="7.25390625" style="1" customWidth="1"/>
    <col min="9" max="9" width="7.125" style="1" customWidth="1"/>
    <col min="10" max="10" width="8.125" style="1" customWidth="1"/>
    <col min="11" max="11" width="6.875" style="1" customWidth="1"/>
    <col min="12" max="12" width="7.375" style="1" customWidth="1"/>
    <col min="13" max="13" width="6.375" style="1" customWidth="1"/>
    <col min="14" max="14" width="8.00390625" style="1" customWidth="1"/>
    <col min="15" max="15" width="6.25390625" style="1" customWidth="1"/>
    <col min="16" max="16" width="7.00390625" style="1" customWidth="1"/>
    <col min="17" max="17" width="6.75390625" style="1" customWidth="1"/>
    <col min="18" max="18" width="7.125" style="1" customWidth="1"/>
    <col min="19" max="19" width="6.25390625" style="1" customWidth="1"/>
    <col min="20" max="16384" width="9.125" style="1" customWidth="1"/>
  </cols>
  <sheetData>
    <row r="1" spans="1:19" ht="15.75">
      <c r="A1" s="22"/>
      <c r="B1" s="22"/>
      <c r="C1" s="22"/>
      <c r="D1" s="22"/>
      <c r="E1" s="22"/>
      <c r="F1" s="23"/>
      <c r="G1" s="24"/>
      <c r="H1" s="24"/>
      <c r="I1" s="24"/>
      <c r="J1" s="24"/>
      <c r="K1" s="24" t="s">
        <v>19</v>
      </c>
      <c r="L1" s="24"/>
      <c r="M1" s="24"/>
      <c r="N1" s="22"/>
      <c r="O1" s="22"/>
      <c r="P1" s="22"/>
      <c r="Q1" s="22"/>
      <c r="R1" s="22"/>
      <c r="S1" s="22"/>
    </row>
    <row r="2" spans="1:19" ht="3" customHeight="1">
      <c r="A2" s="22"/>
      <c r="B2" s="22"/>
      <c r="C2" s="22"/>
      <c r="D2" s="22"/>
      <c r="E2" s="22"/>
      <c r="F2" s="23"/>
      <c r="G2" s="22"/>
      <c r="H2" s="22"/>
      <c r="I2" s="25"/>
      <c r="J2" s="25"/>
      <c r="K2" s="22"/>
      <c r="L2" s="22"/>
      <c r="M2" s="22"/>
      <c r="N2" s="22"/>
      <c r="O2" s="22"/>
      <c r="P2" s="22"/>
      <c r="Q2" s="22"/>
      <c r="R2" s="22"/>
      <c r="S2" s="22"/>
    </row>
    <row r="3" spans="1:19" ht="12" customHeight="1">
      <c r="A3" s="22"/>
      <c r="B3" s="22"/>
      <c r="C3" s="22"/>
      <c r="D3" s="22"/>
      <c r="E3" s="22"/>
      <c r="F3" s="23"/>
      <c r="G3" s="25"/>
      <c r="H3" s="25"/>
      <c r="I3" s="25"/>
      <c r="J3" s="25"/>
      <c r="K3" s="25" t="s">
        <v>141</v>
      </c>
      <c r="L3" s="25"/>
      <c r="M3" s="25"/>
      <c r="N3" s="25"/>
      <c r="O3" s="25"/>
      <c r="P3" s="25"/>
      <c r="Q3" s="25"/>
      <c r="R3" s="25"/>
      <c r="S3" s="25"/>
    </row>
    <row r="4" spans="1:19" ht="12" customHeight="1">
      <c r="A4" s="22"/>
      <c r="B4" s="22"/>
      <c r="C4" s="22"/>
      <c r="D4" s="26"/>
      <c r="E4" s="22"/>
      <c r="F4" s="23"/>
      <c r="G4" s="25"/>
      <c r="H4" s="25"/>
      <c r="I4" s="25"/>
      <c r="J4" s="25"/>
      <c r="K4" s="25" t="s">
        <v>10</v>
      </c>
      <c r="L4" s="25"/>
      <c r="M4" s="25"/>
      <c r="N4" s="25"/>
      <c r="O4" s="25"/>
      <c r="P4" s="25"/>
      <c r="Q4" s="25"/>
      <c r="R4" s="25"/>
      <c r="S4" s="25"/>
    </row>
    <row r="5" spans="1:19" ht="11.25" customHeight="1">
      <c r="A5" s="22"/>
      <c r="B5" s="22"/>
      <c r="C5" s="22"/>
      <c r="D5" s="26"/>
      <c r="E5" s="22"/>
      <c r="F5" s="111"/>
      <c r="G5" s="25"/>
      <c r="H5" s="25"/>
      <c r="I5" s="25"/>
      <c r="J5" s="25"/>
      <c r="K5" s="25" t="s">
        <v>142</v>
      </c>
      <c r="L5" s="25"/>
      <c r="M5" s="25"/>
      <c r="N5" s="25"/>
      <c r="O5" s="25"/>
      <c r="P5" s="25"/>
      <c r="Q5" s="25"/>
      <c r="R5" s="25"/>
      <c r="S5" s="25"/>
    </row>
    <row r="6" spans="1:19" ht="4.5" customHeight="1">
      <c r="A6" s="22"/>
      <c r="B6" s="22"/>
      <c r="C6" s="22"/>
      <c r="D6" s="22"/>
      <c r="E6" s="22"/>
      <c r="F6" s="23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>
      <c r="A7" s="358" t="s">
        <v>78</v>
      </c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212"/>
      <c r="S7" s="212"/>
    </row>
    <row r="8" spans="1:19" ht="2.25" customHeight="1" thickBot="1">
      <c r="A8" s="27"/>
      <c r="B8" s="27"/>
      <c r="C8" s="27"/>
      <c r="D8" s="27"/>
      <c r="E8" s="27"/>
      <c r="F8" s="27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21" ht="13.5" customHeight="1">
      <c r="A9" s="359" t="s">
        <v>2</v>
      </c>
      <c r="B9" s="360" t="s">
        <v>15</v>
      </c>
      <c r="C9" s="361" t="s">
        <v>3</v>
      </c>
      <c r="D9" s="389" t="s">
        <v>4</v>
      </c>
      <c r="E9" s="351" t="s">
        <v>5</v>
      </c>
      <c r="F9" s="367" t="s">
        <v>18</v>
      </c>
      <c r="G9" s="427" t="s">
        <v>8</v>
      </c>
      <c r="H9" s="428"/>
      <c r="I9" s="428"/>
      <c r="J9" s="428"/>
      <c r="K9" s="428"/>
      <c r="L9" s="428"/>
      <c r="M9" s="428"/>
      <c r="N9" s="428"/>
      <c r="O9" s="428"/>
      <c r="P9" s="428"/>
      <c r="Q9" s="428"/>
      <c r="R9" s="429"/>
      <c r="S9" s="430"/>
      <c r="T9" s="1">
        <v>2012</v>
      </c>
      <c r="U9" s="131">
        <f>G13+I13</f>
        <v>9586263</v>
      </c>
    </row>
    <row r="10" spans="1:21" ht="11.25" customHeight="1">
      <c r="A10" s="359"/>
      <c r="B10" s="360"/>
      <c r="C10" s="362"/>
      <c r="D10" s="390"/>
      <c r="E10" s="352"/>
      <c r="F10" s="367"/>
      <c r="G10" s="363">
        <v>2012</v>
      </c>
      <c r="H10" s="407"/>
      <c r="I10" s="364"/>
      <c r="J10" s="377">
        <v>2013</v>
      </c>
      <c r="K10" s="378"/>
      <c r="L10" s="379">
        <v>2014</v>
      </c>
      <c r="M10" s="380"/>
      <c r="N10" s="377">
        <v>2015</v>
      </c>
      <c r="O10" s="378"/>
      <c r="P10" s="363">
        <v>2016</v>
      </c>
      <c r="Q10" s="364"/>
      <c r="R10" s="363">
        <v>2017</v>
      </c>
      <c r="S10" s="364"/>
      <c r="T10" s="1">
        <v>2013</v>
      </c>
      <c r="U10" s="131">
        <f>J13+K13</f>
        <v>2750000</v>
      </c>
    </row>
    <row r="11" spans="1:20" ht="8.25" customHeight="1">
      <c r="A11" s="359"/>
      <c r="B11" s="360"/>
      <c r="C11" s="362"/>
      <c r="D11" s="391"/>
      <c r="E11" s="352"/>
      <c r="F11" s="367"/>
      <c r="G11" s="368" t="s">
        <v>12</v>
      </c>
      <c r="H11" s="351" t="s">
        <v>140</v>
      </c>
      <c r="I11" s="365" t="s">
        <v>116</v>
      </c>
      <c r="J11" s="393" t="s">
        <v>12</v>
      </c>
      <c r="K11" s="373" t="s">
        <v>13</v>
      </c>
      <c r="L11" s="368" t="s">
        <v>12</v>
      </c>
      <c r="M11" s="375" t="s">
        <v>13</v>
      </c>
      <c r="N11" s="393" t="s">
        <v>12</v>
      </c>
      <c r="O11" s="408" t="s">
        <v>13</v>
      </c>
      <c r="P11" s="368" t="s">
        <v>12</v>
      </c>
      <c r="Q11" s="365" t="s">
        <v>116</v>
      </c>
      <c r="R11" s="368" t="s">
        <v>12</v>
      </c>
      <c r="S11" s="365" t="s">
        <v>116</v>
      </c>
      <c r="T11" s="3">
        <v>2014</v>
      </c>
    </row>
    <row r="12" spans="1:20" ht="18.75" customHeight="1" thickBot="1">
      <c r="A12" s="359"/>
      <c r="B12" s="360"/>
      <c r="C12" s="362"/>
      <c r="D12" s="28" t="s">
        <v>6</v>
      </c>
      <c r="E12" s="352"/>
      <c r="F12" s="367"/>
      <c r="G12" s="369"/>
      <c r="H12" s="392"/>
      <c r="I12" s="366"/>
      <c r="J12" s="394"/>
      <c r="K12" s="374"/>
      <c r="L12" s="410"/>
      <c r="M12" s="376"/>
      <c r="N12" s="394"/>
      <c r="O12" s="409"/>
      <c r="P12" s="369"/>
      <c r="Q12" s="366"/>
      <c r="R12" s="369"/>
      <c r="S12" s="366"/>
      <c r="T12" s="1">
        <v>2016</v>
      </c>
    </row>
    <row r="13" spans="1:20" s="3" customFormat="1" ht="8.25" customHeight="1" thickTop="1">
      <c r="A13" s="404" t="s">
        <v>37</v>
      </c>
      <c r="B13" s="19"/>
      <c r="C13" s="19"/>
      <c r="D13" s="418" t="s">
        <v>25</v>
      </c>
      <c r="E13" s="398" t="s">
        <v>77</v>
      </c>
      <c r="F13" s="413">
        <f>SUM(F16:F26)</f>
        <v>24739975</v>
      </c>
      <c r="G13" s="381">
        <f>SUM(G16:G26)</f>
        <v>7128264</v>
      </c>
      <c r="H13" s="158"/>
      <c r="I13" s="370">
        <f>SUM(I16:I26)</f>
        <v>2457999</v>
      </c>
      <c r="J13" s="384">
        <f>SUM(J16:J21)+J25+J26</f>
        <v>2750000</v>
      </c>
      <c r="K13" s="401">
        <f aca="true" t="shared" si="0" ref="K13:P13">SUM(K16:K21)+K25+K26</f>
        <v>0</v>
      </c>
      <c r="L13" s="381">
        <f>SUM(L16:L21)+L25+L26</f>
        <v>650000</v>
      </c>
      <c r="M13" s="395">
        <f t="shared" si="0"/>
        <v>0</v>
      </c>
      <c r="N13" s="384">
        <f t="shared" si="0"/>
        <v>1350000</v>
      </c>
      <c r="O13" s="401">
        <f t="shared" si="0"/>
        <v>0</v>
      </c>
      <c r="P13" s="381">
        <f t="shared" si="0"/>
        <v>1450000</v>
      </c>
      <c r="Q13" s="370">
        <f>Q17+Q20</f>
        <v>0</v>
      </c>
      <c r="R13" s="381">
        <f>SUM(R16:R21)+R25+R26</f>
        <v>0</v>
      </c>
      <c r="S13" s="370">
        <f>S17+S20</f>
        <v>0</v>
      </c>
      <c r="T13" s="3">
        <v>2016</v>
      </c>
    </row>
    <row r="14" spans="1:19" s="3" customFormat="1" ht="6.75" customHeight="1">
      <c r="A14" s="405"/>
      <c r="B14" s="20"/>
      <c r="C14" s="20"/>
      <c r="D14" s="419"/>
      <c r="E14" s="399"/>
      <c r="F14" s="414"/>
      <c r="G14" s="382"/>
      <c r="H14" s="159"/>
      <c r="I14" s="371"/>
      <c r="J14" s="385"/>
      <c r="K14" s="402"/>
      <c r="L14" s="382"/>
      <c r="M14" s="396"/>
      <c r="N14" s="385"/>
      <c r="O14" s="402"/>
      <c r="P14" s="382"/>
      <c r="Q14" s="371"/>
      <c r="R14" s="382"/>
      <c r="S14" s="371"/>
    </row>
    <row r="15" spans="1:19" s="3" customFormat="1" ht="20.25" customHeight="1">
      <c r="A15" s="406"/>
      <c r="B15" s="21"/>
      <c r="C15" s="21"/>
      <c r="D15" s="420"/>
      <c r="E15" s="400"/>
      <c r="F15" s="415"/>
      <c r="G15" s="383"/>
      <c r="H15" s="160"/>
      <c r="I15" s="372"/>
      <c r="J15" s="386"/>
      <c r="K15" s="403"/>
      <c r="L15" s="383"/>
      <c r="M15" s="397"/>
      <c r="N15" s="386"/>
      <c r="O15" s="403"/>
      <c r="P15" s="383"/>
      <c r="Q15" s="372"/>
      <c r="R15" s="383"/>
      <c r="S15" s="372"/>
    </row>
    <row r="16" spans="1:20" ht="17.25" customHeight="1">
      <c r="A16" s="342" t="s">
        <v>31</v>
      </c>
      <c r="B16" s="416" t="s">
        <v>1</v>
      </c>
      <c r="C16" s="29">
        <v>6050</v>
      </c>
      <c r="D16" s="387" t="s">
        <v>138</v>
      </c>
      <c r="E16" s="351" t="s">
        <v>77</v>
      </c>
      <c r="F16" s="220">
        <f>SUM(G16:Q16)+1903936</f>
        <v>9905698</v>
      </c>
      <c r="G16" s="112">
        <v>2716762</v>
      </c>
      <c r="H16" s="161"/>
      <c r="I16" s="89"/>
      <c r="J16" s="244">
        <v>2035000</v>
      </c>
      <c r="K16" s="30"/>
      <c r="L16" s="72">
        <v>550000</v>
      </c>
      <c r="M16" s="270"/>
      <c r="N16" s="244">
        <v>1250000</v>
      </c>
      <c r="O16" s="47"/>
      <c r="P16" s="72">
        <v>1450000</v>
      </c>
      <c r="Q16" s="74"/>
      <c r="R16" s="72"/>
      <c r="S16" s="74"/>
      <c r="T16" s="12">
        <f>F16+F17+F18</f>
        <v>17536225</v>
      </c>
    </row>
    <row r="17" spans="1:20" ht="16.5" customHeight="1">
      <c r="A17" s="343"/>
      <c r="B17" s="417"/>
      <c r="C17" s="31">
        <v>6058</v>
      </c>
      <c r="D17" s="388"/>
      <c r="E17" s="352"/>
      <c r="F17" s="32">
        <f>SUM(G17:Q17)</f>
        <v>2457999</v>
      </c>
      <c r="G17" s="107"/>
      <c r="H17" s="162"/>
      <c r="I17" s="113">
        <v>2457999</v>
      </c>
      <c r="J17" s="245"/>
      <c r="K17" s="32"/>
      <c r="L17" s="107"/>
      <c r="M17" s="271"/>
      <c r="N17" s="245"/>
      <c r="O17" s="32"/>
      <c r="P17" s="107"/>
      <c r="Q17" s="221"/>
      <c r="R17" s="107"/>
      <c r="S17" s="221"/>
      <c r="T17" s="12">
        <f>G13+I13</f>
        <v>9586263</v>
      </c>
    </row>
    <row r="18" spans="1:19" ht="14.25" customHeight="1">
      <c r="A18" s="343"/>
      <c r="B18" s="417"/>
      <c r="C18" s="33">
        <v>6059</v>
      </c>
      <c r="D18" s="388"/>
      <c r="E18" s="352"/>
      <c r="F18" s="34">
        <f>SUM(G18:Q18)+3768987</f>
        <v>5172528</v>
      </c>
      <c r="G18" s="108">
        <v>1403541</v>
      </c>
      <c r="H18" s="163"/>
      <c r="I18" s="114"/>
      <c r="J18" s="246"/>
      <c r="K18" s="34"/>
      <c r="L18" s="108"/>
      <c r="M18" s="272"/>
      <c r="N18" s="246"/>
      <c r="O18" s="240"/>
      <c r="P18" s="108"/>
      <c r="Q18" s="109"/>
      <c r="R18" s="108"/>
      <c r="S18" s="109"/>
    </row>
    <row r="19" spans="1:20" ht="15" customHeight="1">
      <c r="A19" s="342" t="s">
        <v>32</v>
      </c>
      <c r="B19" s="416" t="s">
        <v>1</v>
      </c>
      <c r="C19" s="211">
        <v>6050</v>
      </c>
      <c r="D19" s="387" t="s">
        <v>139</v>
      </c>
      <c r="E19" s="351" t="s">
        <v>14</v>
      </c>
      <c r="F19" s="30">
        <f>G19+J19+3272700+L19</f>
        <v>4183781</v>
      </c>
      <c r="G19" s="101">
        <v>211081</v>
      </c>
      <c r="H19" s="143"/>
      <c r="I19" s="89"/>
      <c r="J19" s="247">
        <v>700000</v>
      </c>
      <c r="K19" s="30"/>
      <c r="L19" s="101"/>
      <c r="M19" s="273"/>
      <c r="N19" s="247"/>
      <c r="O19" s="47"/>
      <c r="P19" s="101"/>
      <c r="Q19" s="74"/>
      <c r="R19" s="101"/>
      <c r="S19" s="74"/>
      <c r="T19" s="12">
        <f>F19+F20+F21</f>
        <v>4183781</v>
      </c>
    </row>
    <row r="20" spans="1:19" ht="11.25" customHeight="1">
      <c r="A20" s="343"/>
      <c r="B20" s="417"/>
      <c r="C20" s="210"/>
      <c r="D20" s="388"/>
      <c r="E20" s="352"/>
      <c r="F20" s="82">
        <f>M20</f>
        <v>0</v>
      </c>
      <c r="G20" s="102"/>
      <c r="H20" s="145"/>
      <c r="I20" s="83"/>
      <c r="J20" s="248"/>
      <c r="K20" s="82"/>
      <c r="L20" s="102"/>
      <c r="M20" s="274"/>
      <c r="N20" s="248"/>
      <c r="O20" s="48"/>
      <c r="P20" s="102"/>
      <c r="Q20" s="223"/>
      <c r="R20" s="102"/>
      <c r="S20" s="223"/>
    </row>
    <row r="21" spans="1:19" ht="12.75" customHeight="1">
      <c r="A21" s="343"/>
      <c r="B21" s="417"/>
      <c r="C21" s="226"/>
      <c r="D21" s="388"/>
      <c r="E21" s="352"/>
      <c r="F21" s="136">
        <f>G21+J21+L21</f>
        <v>0</v>
      </c>
      <c r="G21" s="224"/>
      <c r="H21" s="137"/>
      <c r="I21" s="134"/>
      <c r="J21" s="249"/>
      <c r="K21" s="136"/>
      <c r="L21" s="224"/>
      <c r="M21" s="275"/>
      <c r="N21" s="249"/>
      <c r="O21" s="139"/>
      <c r="P21" s="224"/>
      <c r="Q21" s="225"/>
      <c r="R21" s="224"/>
      <c r="S21" s="225"/>
    </row>
    <row r="22" spans="1:19" ht="51" customHeight="1">
      <c r="A22" s="36" t="s">
        <v>33</v>
      </c>
      <c r="B22" s="37" t="s">
        <v>1</v>
      </c>
      <c r="C22" s="36">
        <v>6050</v>
      </c>
      <c r="D22" s="38" t="s">
        <v>29</v>
      </c>
      <c r="E22" s="187" t="s">
        <v>17</v>
      </c>
      <c r="F22" s="39">
        <f>G22+3641</f>
        <v>129101</v>
      </c>
      <c r="G22" s="105">
        <v>125460</v>
      </c>
      <c r="H22" s="165"/>
      <c r="I22" s="78"/>
      <c r="J22" s="250"/>
      <c r="K22" s="39"/>
      <c r="L22" s="105"/>
      <c r="M22" s="276"/>
      <c r="N22" s="250"/>
      <c r="O22" s="45"/>
      <c r="P22" s="105"/>
      <c r="Q22" s="79"/>
      <c r="R22" s="105"/>
      <c r="S22" s="79"/>
    </row>
    <row r="23" spans="1:20" ht="69" customHeight="1">
      <c r="A23" s="36" t="s">
        <v>34</v>
      </c>
      <c r="B23" s="37" t="s">
        <v>1</v>
      </c>
      <c r="C23" s="36">
        <v>6050</v>
      </c>
      <c r="D23" s="38" t="s">
        <v>28</v>
      </c>
      <c r="E23" s="187" t="s">
        <v>17</v>
      </c>
      <c r="F23" s="39">
        <f>G23+3604</f>
        <v>247937</v>
      </c>
      <c r="G23" s="105">
        <v>244333</v>
      </c>
      <c r="H23" s="165"/>
      <c r="I23" s="78"/>
      <c r="J23" s="250"/>
      <c r="K23" s="39"/>
      <c r="L23" s="105" t="s">
        <v>95</v>
      </c>
      <c r="M23" s="276"/>
      <c r="N23" s="250"/>
      <c r="O23" s="45"/>
      <c r="P23" s="105"/>
      <c r="Q23" s="79"/>
      <c r="R23" s="105"/>
      <c r="S23" s="79"/>
      <c r="T23" s="1" t="s">
        <v>95</v>
      </c>
    </row>
    <row r="24" spans="1:19" ht="32.25" customHeight="1">
      <c r="A24" s="36" t="s">
        <v>125</v>
      </c>
      <c r="B24" s="36">
        <v>90001</v>
      </c>
      <c r="C24" s="36">
        <v>6050</v>
      </c>
      <c r="D24" s="38" t="s">
        <v>20</v>
      </c>
      <c r="E24" s="187" t="s">
        <v>17</v>
      </c>
      <c r="F24" s="45">
        <f>G24+844</f>
        <v>2344906</v>
      </c>
      <c r="G24" s="44">
        <v>2344062</v>
      </c>
      <c r="H24" s="50"/>
      <c r="I24" s="74"/>
      <c r="J24" s="251"/>
      <c r="K24" s="45"/>
      <c r="L24" s="110"/>
      <c r="M24" s="277"/>
      <c r="N24" s="251"/>
      <c r="O24" s="45"/>
      <c r="P24" s="110"/>
      <c r="Q24" s="79"/>
      <c r="R24" s="110"/>
      <c r="S24" s="79"/>
    </row>
    <row r="25" spans="1:19" ht="57.75" customHeight="1">
      <c r="A25" s="36" t="s">
        <v>35</v>
      </c>
      <c r="B25" s="188">
        <v>90001</v>
      </c>
      <c r="C25" s="185">
        <v>6050</v>
      </c>
      <c r="D25" s="189" t="s">
        <v>76</v>
      </c>
      <c r="E25" s="186" t="s">
        <v>86</v>
      </c>
      <c r="F25" s="43">
        <f>G25+N25+P25+J25+L25</f>
        <v>147515</v>
      </c>
      <c r="G25" s="44">
        <v>37515</v>
      </c>
      <c r="H25" s="50"/>
      <c r="I25" s="74"/>
      <c r="J25" s="252">
        <v>10000</v>
      </c>
      <c r="K25" s="45"/>
      <c r="L25" s="202">
        <v>50000</v>
      </c>
      <c r="M25" s="277"/>
      <c r="N25" s="132">
        <v>50000</v>
      </c>
      <c r="O25" s="39"/>
      <c r="P25" s="80"/>
      <c r="Q25" s="79"/>
      <c r="R25" s="80"/>
      <c r="S25" s="79"/>
    </row>
    <row r="26" spans="1:19" ht="65.25" customHeight="1">
      <c r="A26" s="36" t="s">
        <v>36</v>
      </c>
      <c r="B26" s="36">
        <v>90001</v>
      </c>
      <c r="C26" s="36">
        <v>6050</v>
      </c>
      <c r="D26" s="13" t="s">
        <v>72</v>
      </c>
      <c r="E26" s="214" t="s">
        <v>86</v>
      </c>
      <c r="F26" s="45">
        <f>G26+N26+P26+J26+L26</f>
        <v>150510</v>
      </c>
      <c r="G26" s="46">
        <v>45510</v>
      </c>
      <c r="H26" s="166"/>
      <c r="I26" s="79">
        <v>0</v>
      </c>
      <c r="J26" s="260">
        <v>5000</v>
      </c>
      <c r="K26" s="39"/>
      <c r="L26" s="290">
        <v>50000</v>
      </c>
      <c r="M26" s="291"/>
      <c r="N26" s="260">
        <v>50000</v>
      </c>
      <c r="O26" s="39"/>
      <c r="P26" s="115"/>
      <c r="Q26" s="79"/>
      <c r="R26" s="115"/>
      <c r="S26" s="79"/>
    </row>
    <row r="27" spans="1:19" s="3" customFormat="1" ht="13.5" customHeight="1">
      <c r="A27" s="65" t="s">
        <v>38</v>
      </c>
      <c r="B27" s="17"/>
      <c r="C27" s="431" t="s">
        <v>7</v>
      </c>
      <c r="D27" s="432"/>
      <c r="E27" s="18" t="s">
        <v>123</v>
      </c>
      <c r="F27" s="172">
        <f>SUM(F28:F33)</f>
        <v>4390227</v>
      </c>
      <c r="G27" s="87">
        <f>SUM(G28:G28,G30:G33)</f>
        <v>128130</v>
      </c>
      <c r="H27" s="205"/>
      <c r="I27" s="174">
        <f>SUM(I28:I28,I30:I33)</f>
        <v>0</v>
      </c>
      <c r="J27" s="253">
        <f>SUM(J28:J28,J30:J33)</f>
        <v>914722</v>
      </c>
      <c r="K27" s="172">
        <f>SUM(K28:K28,K30:K33)</f>
        <v>0</v>
      </c>
      <c r="L27" s="175">
        <f>SUM(L28:L28,L30:L33)</f>
        <v>2161649</v>
      </c>
      <c r="M27" s="174"/>
      <c r="N27" s="253">
        <f>SUM(N28:N28,N30:N33)</f>
        <v>1100000</v>
      </c>
      <c r="O27" s="241">
        <f>SUM(O28:O31,O32:O33)</f>
        <v>0</v>
      </c>
      <c r="P27" s="173">
        <f>SUM(P28:P28,P30:P33)</f>
        <v>0</v>
      </c>
      <c r="Q27" s="176">
        <f>SUM(Q28:Q31,Q32:Q33)</f>
        <v>0</v>
      </c>
      <c r="R27" s="173">
        <f>SUM(R28:R28,R30:R33)</f>
        <v>0</v>
      </c>
      <c r="S27" s="176">
        <f>SUM(S28:S31,S32:S33)</f>
        <v>0</v>
      </c>
    </row>
    <row r="28" spans="1:19" s="3" customFormat="1" ht="42" customHeight="1">
      <c r="A28" s="36" t="s">
        <v>39</v>
      </c>
      <c r="B28" s="36">
        <v>90015</v>
      </c>
      <c r="C28" s="36">
        <v>6050</v>
      </c>
      <c r="D28" s="38" t="s">
        <v>56</v>
      </c>
      <c r="E28" s="201" t="s">
        <v>21</v>
      </c>
      <c r="F28" s="45">
        <f>G28+9645+J28</f>
        <v>138645</v>
      </c>
      <c r="G28" s="46">
        <v>2000</v>
      </c>
      <c r="H28" s="166"/>
      <c r="I28" s="85"/>
      <c r="J28" s="254">
        <v>127000</v>
      </c>
      <c r="K28" s="84"/>
      <c r="L28" s="46"/>
      <c r="M28" s="278"/>
      <c r="N28" s="254"/>
      <c r="O28" s="84"/>
      <c r="P28" s="46"/>
      <c r="Q28" s="85"/>
      <c r="R28" s="46"/>
      <c r="S28" s="85"/>
    </row>
    <row r="29" spans="1:19" s="3" customFormat="1" ht="9.75" customHeight="1" hidden="1">
      <c r="A29" s="51"/>
      <c r="B29" s="51"/>
      <c r="C29" s="51"/>
      <c r="D29" s="52"/>
      <c r="E29" s="53"/>
      <c r="F29" s="54"/>
      <c r="G29" s="268"/>
      <c r="H29" s="166"/>
      <c r="I29" s="269"/>
      <c r="J29" s="166"/>
      <c r="K29" s="230"/>
      <c r="L29" s="279"/>
      <c r="M29" s="269"/>
      <c r="N29" s="166"/>
      <c r="O29" s="166"/>
      <c r="P29" s="268"/>
      <c r="Q29" s="269"/>
      <c r="R29" s="279"/>
      <c r="S29" s="269"/>
    </row>
    <row r="30" spans="1:19" s="3" customFormat="1" ht="21.75" customHeight="1">
      <c r="A30" s="216" t="s">
        <v>126</v>
      </c>
      <c r="B30" s="69">
        <v>92109</v>
      </c>
      <c r="C30" s="29">
        <v>6050</v>
      </c>
      <c r="D30" s="71" t="s">
        <v>65</v>
      </c>
      <c r="E30" s="70" t="s">
        <v>24</v>
      </c>
      <c r="F30" s="47">
        <f>L30+J30+G30+4880</f>
        <v>294096</v>
      </c>
      <c r="G30" s="46">
        <v>85000</v>
      </c>
      <c r="H30" s="166"/>
      <c r="I30" s="79"/>
      <c r="J30" s="254">
        <v>100000</v>
      </c>
      <c r="K30" s="45"/>
      <c r="L30" s="46">
        <v>104216</v>
      </c>
      <c r="M30" s="231"/>
      <c r="N30" s="262"/>
      <c r="O30" s="45"/>
      <c r="P30" s="232"/>
      <c r="Q30" s="79"/>
      <c r="R30" s="232"/>
      <c r="S30" s="79"/>
    </row>
    <row r="31" spans="1:19" s="3" customFormat="1" ht="19.5" customHeight="1">
      <c r="A31" s="36" t="s">
        <v>40</v>
      </c>
      <c r="B31" s="69">
        <v>92109</v>
      </c>
      <c r="C31" s="29">
        <v>6050</v>
      </c>
      <c r="D31" s="124" t="s">
        <v>91</v>
      </c>
      <c r="E31" s="123" t="s">
        <v>92</v>
      </c>
      <c r="F31" s="47">
        <f>L31+J31+G31+6541</f>
        <v>42826</v>
      </c>
      <c r="G31" s="232">
        <v>36285</v>
      </c>
      <c r="H31" s="233"/>
      <c r="I31" s="79"/>
      <c r="J31" s="254"/>
      <c r="K31" s="45"/>
      <c r="L31" s="46"/>
      <c r="M31" s="231"/>
      <c r="N31" s="262"/>
      <c r="O31" s="45"/>
      <c r="P31" s="232"/>
      <c r="Q31" s="79"/>
      <c r="R31" s="232"/>
      <c r="S31" s="79"/>
    </row>
    <row r="32" spans="1:19" s="3" customFormat="1" ht="18.75" customHeight="1">
      <c r="A32" s="216" t="s">
        <v>41</v>
      </c>
      <c r="B32" s="120">
        <v>92109</v>
      </c>
      <c r="C32" s="29">
        <v>6050</v>
      </c>
      <c r="D32" s="122" t="s">
        <v>66</v>
      </c>
      <c r="E32" s="203" t="s">
        <v>123</v>
      </c>
      <c r="F32" s="55">
        <f>L32+J32+G32+64660+N32</f>
        <v>314660</v>
      </c>
      <c r="G32" s="73">
        <v>0</v>
      </c>
      <c r="H32" s="167"/>
      <c r="I32" s="86"/>
      <c r="J32" s="255">
        <v>50000</v>
      </c>
      <c r="K32" s="55"/>
      <c r="L32" s="73">
        <v>100000</v>
      </c>
      <c r="M32" s="67"/>
      <c r="N32" s="255">
        <v>100000</v>
      </c>
      <c r="O32" s="55"/>
      <c r="P32" s="56"/>
      <c r="Q32" s="86"/>
      <c r="R32" s="56"/>
      <c r="S32" s="86"/>
    </row>
    <row r="33" spans="1:19" s="3" customFormat="1" ht="24" customHeight="1">
      <c r="A33" s="36" t="s">
        <v>42</v>
      </c>
      <c r="B33" s="69">
        <v>92109</v>
      </c>
      <c r="C33" s="29">
        <v>6050</v>
      </c>
      <c r="D33" s="122" t="s">
        <v>88</v>
      </c>
      <c r="E33" s="213" t="s">
        <v>87</v>
      </c>
      <c r="F33" s="55">
        <f>L33+J33+G33+N33</f>
        <v>3600000</v>
      </c>
      <c r="G33" s="73">
        <v>4845</v>
      </c>
      <c r="H33" s="167"/>
      <c r="I33" s="86"/>
      <c r="J33" s="255">
        <v>637722</v>
      </c>
      <c r="K33" s="55"/>
      <c r="L33" s="73">
        <v>1957433</v>
      </c>
      <c r="M33" s="67"/>
      <c r="N33" s="255">
        <v>1000000</v>
      </c>
      <c r="O33" s="55"/>
      <c r="P33" s="56"/>
      <c r="Q33" s="86"/>
      <c r="R33" s="56"/>
      <c r="S33" s="86"/>
    </row>
    <row r="34" spans="1:19" s="3" customFormat="1" ht="26.25" customHeight="1">
      <c r="A34" s="66" t="s">
        <v>43</v>
      </c>
      <c r="B34" s="57"/>
      <c r="C34" s="433" t="s">
        <v>11</v>
      </c>
      <c r="D34" s="432"/>
      <c r="E34" s="57" t="s">
        <v>134</v>
      </c>
      <c r="F34" s="58">
        <f aca="true" t="shared" si="1" ref="F34:L34">SUM(F35:F42)</f>
        <v>74043185</v>
      </c>
      <c r="G34" s="87">
        <f t="shared" si="1"/>
        <v>6367100</v>
      </c>
      <c r="H34" s="168">
        <f>H35+H36</f>
        <v>20000000</v>
      </c>
      <c r="I34" s="88">
        <f t="shared" si="1"/>
        <v>0</v>
      </c>
      <c r="J34" s="256">
        <f>SUM(J35:J42)</f>
        <v>25107000</v>
      </c>
      <c r="K34" s="58">
        <f t="shared" si="1"/>
        <v>0</v>
      </c>
      <c r="L34" s="87">
        <f t="shared" si="1"/>
        <v>200000</v>
      </c>
      <c r="M34" s="88"/>
      <c r="N34" s="256">
        <f aca="true" t="shared" si="2" ref="N34:S34">SUM(N35:N42)</f>
        <v>0</v>
      </c>
      <c r="O34" s="58">
        <f t="shared" si="2"/>
        <v>0</v>
      </c>
      <c r="P34" s="87">
        <f t="shared" si="2"/>
        <v>7295000</v>
      </c>
      <c r="Q34" s="88">
        <f t="shared" si="2"/>
        <v>0</v>
      </c>
      <c r="R34" s="87">
        <f t="shared" si="2"/>
        <v>11400000</v>
      </c>
      <c r="S34" s="222">
        <f t="shared" si="2"/>
        <v>0</v>
      </c>
    </row>
    <row r="35" spans="1:20" s="3" customFormat="1" ht="19.5" customHeight="1">
      <c r="A35" s="342" t="s">
        <v>44</v>
      </c>
      <c r="B35" s="342">
        <v>80101</v>
      </c>
      <c r="C35" s="29">
        <v>6050</v>
      </c>
      <c r="D35" s="387" t="s">
        <v>133</v>
      </c>
      <c r="E35" s="351" t="s">
        <v>134</v>
      </c>
      <c r="F35" s="30">
        <f>J35+G35+3611024+H35+H36</f>
        <v>54186024</v>
      </c>
      <c r="G35" s="72">
        <v>5995000</v>
      </c>
      <c r="H35" s="143">
        <v>10000000</v>
      </c>
      <c r="I35" s="89"/>
      <c r="J35" s="244">
        <v>24580000</v>
      </c>
      <c r="K35" s="30"/>
      <c r="L35" s="90"/>
      <c r="M35" s="91"/>
      <c r="N35" s="263"/>
      <c r="O35" s="30"/>
      <c r="P35" s="90"/>
      <c r="Q35" s="89"/>
      <c r="R35" s="90"/>
      <c r="S35" s="89"/>
      <c r="T35" s="117">
        <f>F35+F36+F37</f>
        <v>54186024</v>
      </c>
    </row>
    <row r="36" spans="1:22" s="3" customFormat="1" ht="23.25" customHeight="1">
      <c r="A36" s="343"/>
      <c r="B36" s="343"/>
      <c r="C36" s="31"/>
      <c r="D36" s="388"/>
      <c r="E36" s="352"/>
      <c r="F36" s="35"/>
      <c r="G36" s="92"/>
      <c r="H36" s="164">
        <v>10000000</v>
      </c>
      <c r="I36" s="93"/>
      <c r="J36" s="257"/>
      <c r="K36" s="35"/>
      <c r="L36" s="94"/>
      <c r="M36" s="95"/>
      <c r="N36" s="264"/>
      <c r="O36" s="35"/>
      <c r="P36" s="94"/>
      <c r="Q36" s="93"/>
      <c r="R36" s="94"/>
      <c r="S36" s="93"/>
      <c r="T36" s="267">
        <f>F35+F38+F39</f>
        <v>72881024</v>
      </c>
      <c r="U36" s="206"/>
      <c r="V36" s="206"/>
    </row>
    <row r="37" spans="1:22" s="3" customFormat="1" ht="18" customHeight="1" thickBot="1">
      <c r="A37" s="343"/>
      <c r="B37" s="343"/>
      <c r="C37" s="59"/>
      <c r="D37" s="60" t="s">
        <v>132</v>
      </c>
      <c r="E37" s="352"/>
      <c r="F37" s="332"/>
      <c r="G37" s="333"/>
      <c r="H37" s="334"/>
      <c r="I37" s="335"/>
      <c r="J37" s="336"/>
      <c r="K37" s="332"/>
      <c r="L37" s="337"/>
      <c r="M37" s="338"/>
      <c r="N37" s="339"/>
      <c r="O37" s="332"/>
      <c r="P37" s="337"/>
      <c r="Q37" s="335"/>
      <c r="R37" s="337"/>
      <c r="S37" s="335"/>
      <c r="T37" s="206"/>
      <c r="U37" s="206"/>
      <c r="V37" s="206"/>
    </row>
    <row r="38" spans="1:22" s="3" customFormat="1" ht="18.75" customHeight="1" thickBot="1">
      <c r="A38" s="343"/>
      <c r="B38" s="343"/>
      <c r="C38" s="61">
        <v>6050</v>
      </c>
      <c r="D38" s="62" t="s">
        <v>22</v>
      </c>
      <c r="E38" s="352"/>
      <c r="F38" s="63">
        <f>P38+R38</f>
        <v>8600000</v>
      </c>
      <c r="G38" s="96"/>
      <c r="H38" s="169"/>
      <c r="I38" s="97"/>
      <c r="J38" s="258"/>
      <c r="K38" s="63"/>
      <c r="L38" s="98"/>
      <c r="M38" s="99"/>
      <c r="N38" s="265"/>
      <c r="O38" s="242"/>
      <c r="P38" s="96">
        <v>2900000</v>
      </c>
      <c r="Q38" s="97"/>
      <c r="R38" s="96">
        <v>5700000</v>
      </c>
      <c r="S38" s="97"/>
      <c r="T38" s="147"/>
      <c r="U38" s="144"/>
      <c r="V38" s="206"/>
    </row>
    <row r="39" spans="1:22" s="3" customFormat="1" ht="19.5" customHeight="1">
      <c r="A39" s="343"/>
      <c r="B39" s="343"/>
      <c r="C39" s="61">
        <v>6050</v>
      </c>
      <c r="D39" s="62" t="s">
        <v>23</v>
      </c>
      <c r="E39" s="352"/>
      <c r="F39" s="63">
        <f>P39+R39</f>
        <v>10095000</v>
      </c>
      <c r="G39" s="96"/>
      <c r="H39" s="169"/>
      <c r="I39" s="97"/>
      <c r="J39" s="258"/>
      <c r="K39" s="63"/>
      <c r="L39" s="96"/>
      <c r="M39" s="100"/>
      <c r="N39" s="258"/>
      <c r="O39" s="243"/>
      <c r="P39" s="96">
        <v>4395000</v>
      </c>
      <c r="Q39" s="97"/>
      <c r="R39" s="96">
        <v>5700000</v>
      </c>
      <c r="S39" s="97"/>
      <c r="T39" s="145"/>
      <c r="U39" s="144"/>
      <c r="V39" s="206"/>
    </row>
    <row r="40" spans="1:19" s="3" customFormat="1" ht="49.5" customHeight="1">
      <c r="A40" s="36" t="s">
        <v>45</v>
      </c>
      <c r="B40" s="36">
        <v>80101</v>
      </c>
      <c r="C40" s="36">
        <v>6050</v>
      </c>
      <c r="D40" s="183" t="s">
        <v>118</v>
      </c>
      <c r="E40" s="178" t="s">
        <v>58</v>
      </c>
      <c r="F40" s="39">
        <v>485000</v>
      </c>
      <c r="G40" s="105">
        <v>65000</v>
      </c>
      <c r="H40" s="184"/>
      <c r="I40" s="78"/>
      <c r="J40" s="250">
        <v>420000</v>
      </c>
      <c r="K40" s="39"/>
      <c r="L40" s="105"/>
      <c r="M40" s="276"/>
      <c r="N40" s="250"/>
      <c r="O40" s="39"/>
      <c r="P40" s="105"/>
      <c r="Q40" s="78"/>
      <c r="R40" s="105"/>
      <c r="S40" s="78"/>
    </row>
    <row r="41" spans="1:19" s="3" customFormat="1" ht="58.5" customHeight="1">
      <c r="A41" s="179" t="s">
        <v>46</v>
      </c>
      <c r="B41" s="179">
        <v>80101</v>
      </c>
      <c r="C41" s="180">
        <v>6050</v>
      </c>
      <c r="D41" s="181" t="s">
        <v>113</v>
      </c>
      <c r="E41" s="180" t="s">
        <v>17</v>
      </c>
      <c r="F41" s="182">
        <f>G41+861</f>
        <v>307961</v>
      </c>
      <c r="G41" s="102">
        <v>307100</v>
      </c>
      <c r="H41" s="145"/>
      <c r="I41" s="83"/>
      <c r="J41" s="248"/>
      <c r="K41" s="82"/>
      <c r="L41" s="103"/>
      <c r="M41" s="104"/>
      <c r="N41" s="266"/>
      <c r="O41" s="82"/>
      <c r="P41" s="103"/>
      <c r="Q41" s="83"/>
      <c r="R41" s="103"/>
      <c r="S41" s="83"/>
    </row>
    <row r="42" spans="1:19" s="3" customFormat="1" ht="22.5" customHeight="1">
      <c r="A42" s="36" t="s">
        <v>117</v>
      </c>
      <c r="B42" s="36">
        <v>80104</v>
      </c>
      <c r="C42" s="36">
        <v>6050</v>
      </c>
      <c r="D42" s="38" t="s">
        <v>9</v>
      </c>
      <c r="E42" s="214" t="s">
        <v>129</v>
      </c>
      <c r="F42" s="39">
        <f>J42+G42+62200+L42</f>
        <v>369200</v>
      </c>
      <c r="G42" s="105">
        <v>0</v>
      </c>
      <c r="H42" s="165"/>
      <c r="I42" s="106"/>
      <c r="J42" s="250">
        <v>107000</v>
      </c>
      <c r="K42" s="227"/>
      <c r="L42" s="105">
        <v>200000</v>
      </c>
      <c r="M42" s="228"/>
      <c r="N42" s="286"/>
      <c r="O42" s="227"/>
      <c r="P42" s="229"/>
      <c r="Q42" s="106"/>
      <c r="R42" s="229"/>
      <c r="S42" s="106"/>
    </row>
    <row r="43" spans="1:19" s="3" customFormat="1" ht="22.5" customHeight="1">
      <c r="A43" s="219"/>
      <c r="B43" s="219"/>
      <c r="C43" s="219"/>
      <c r="D43" s="52"/>
      <c r="E43" s="53"/>
      <c r="F43" s="144"/>
      <c r="G43" s="145"/>
      <c r="H43" s="145"/>
      <c r="I43" s="146"/>
      <c r="J43" s="145"/>
      <c r="K43" s="146"/>
      <c r="L43" s="145"/>
      <c r="M43" s="147"/>
      <c r="N43" s="147"/>
      <c r="O43" s="146"/>
      <c r="P43" s="147"/>
      <c r="Q43" s="146"/>
      <c r="R43" s="147"/>
      <c r="S43" s="146"/>
    </row>
    <row r="44" spans="1:19" s="3" customFormat="1" ht="22.5" customHeight="1">
      <c r="A44" s="219"/>
      <c r="B44" s="219"/>
      <c r="C44" s="219"/>
      <c r="D44" s="52"/>
      <c r="E44" s="53"/>
      <c r="F44" s="144"/>
      <c r="G44" s="145"/>
      <c r="H44" s="145"/>
      <c r="I44" s="146"/>
      <c r="J44" s="145"/>
      <c r="K44" s="146"/>
      <c r="L44" s="145"/>
      <c r="M44" s="147"/>
      <c r="N44" s="147"/>
      <c r="O44" s="146"/>
      <c r="P44" s="147"/>
      <c r="Q44" s="146"/>
      <c r="R44" s="147"/>
      <c r="S44" s="146"/>
    </row>
    <row r="45" spans="1:19" s="3" customFormat="1" ht="22.5" customHeight="1">
      <c r="A45" s="219"/>
      <c r="B45" s="219"/>
      <c r="C45" s="219"/>
      <c r="D45" s="52"/>
      <c r="E45" s="53"/>
      <c r="F45" s="144"/>
      <c r="G45" s="49"/>
      <c r="H45" s="49"/>
      <c r="I45" s="219"/>
      <c r="J45" s="49"/>
      <c r="K45" s="219"/>
      <c r="L45" s="49"/>
      <c r="M45" s="49"/>
      <c r="N45" s="49"/>
      <c r="O45" s="146"/>
      <c r="P45" s="147"/>
      <c r="Q45" s="146"/>
      <c r="R45" s="147"/>
      <c r="S45" s="146"/>
    </row>
    <row r="46" spans="1:20" s="3" customFormat="1" ht="28.5" customHeight="1" thickBot="1">
      <c r="A46" s="280" t="s">
        <v>47</v>
      </c>
      <c r="B46" s="281"/>
      <c r="C46" s="282"/>
      <c r="D46" s="283" t="s">
        <v>16</v>
      </c>
      <c r="E46" s="284" t="s">
        <v>96</v>
      </c>
      <c r="F46" s="285">
        <f aca="true" t="shared" si="3" ref="F46:S46">SUM(F47:F84)</f>
        <v>19178766</v>
      </c>
      <c r="G46" s="285">
        <f t="shared" si="3"/>
        <v>2216392</v>
      </c>
      <c r="H46" s="475">
        <f>SUM(H47:H84)</f>
        <v>2730000</v>
      </c>
      <c r="I46" s="475">
        <f t="shared" si="3"/>
        <v>29351</v>
      </c>
      <c r="J46" s="285">
        <f t="shared" si="3"/>
        <v>5720909</v>
      </c>
      <c r="K46" s="475">
        <f t="shared" si="3"/>
        <v>2664725</v>
      </c>
      <c r="L46" s="285">
        <f t="shared" si="3"/>
        <v>2234482</v>
      </c>
      <c r="M46" s="475">
        <f t="shared" si="3"/>
        <v>153369</v>
      </c>
      <c r="N46" s="285">
        <f t="shared" si="3"/>
        <v>756900</v>
      </c>
      <c r="O46" s="475">
        <f t="shared" si="3"/>
        <v>39100</v>
      </c>
      <c r="P46" s="285">
        <f t="shared" si="3"/>
        <v>340000</v>
      </c>
      <c r="Q46" s="475">
        <f t="shared" si="3"/>
        <v>0</v>
      </c>
      <c r="R46" s="285">
        <f t="shared" si="3"/>
        <v>0</v>
      </c>
      <c r="S46" s="475">
        <f t="shared" si="3"/>
        <v>0</v>
      </c>
      <c r="T46" s="117">
        <f>J46+K46</f>
        <v>8385634</v>
      </c>
    </row>
    <row r="47" spans="1:19" s="3" customFormat="1" ht="96" customHeight="1">
      <c r="A47" s="292" t="s">
        <v>73</v>
      </c>
      <c r="B47" s="293" t="s">
        <v>136</v>
      </c>
      <c r="C47" s="292">
        <v>6639</v>
      </c>
      <c r="D47" s="294" t="s">
        <v>135</v>
      </c>
      <c r="E47" s="295" t="s">
        <v>57</v>
      </c>
      <c r="F47" s="296">
        <f>G47+J47+I47+L47</f>
        <v>22401</v>
      </c>
      <c r="G47" s="297"/>
      <c r="H47" s="298"/>
      <c r="I47" s="299">
        <v>18061</v>
      </c>
      <c r="J47" s="300">
        <v>2480</v>
      </c>
      <c r="K47" s="301"/>
      <c r="L47" s="302">
        <v>1860</v>
      </c>
      <c r="M47" s="303"/>
      <c r="N47" s="304"/>
      <c r="O47" s="301"/>
      <c r="P47" s="302"/>
      <c r="Q47" s="305"/>
      <c r="R47" s="302"/>
      <c r="S47" s="305"/>
    </row>
    <row r="48" spans="1:19" s="3" customFormat="1" ht="60.75" customHeight="1">
      <c r="A48" s="234" t="s">
        <v>48</v>
      </c>
      <c r="B48" s="217">
        <v>60016</v>
      </c>
      <c r="C48" s="234">
        <v>6050</v>
      </c>
      <c r="D48" s="235" t="s">
        <v>79</v>
      </c>
      <c r="E48" s="236" t="s">
        <v>58</v>
      </c>
      <c r="F48" s="237">
        <f>G48+J48</f>
        <v>100225</v>
      </c>
      <c r="G48" s="177">
        <v>225</v>
      </c>
      <c r="H48" s="49"/>
      <c r="I48" s="223">
        <v>0</v>
      </c>
      <c r="J48" s="259">
        <v>100000</v>
      </c>
      <c r="K48" s="136"/>
      <c r="L48" s="238"/>
      <c r="M48" s="135"/>
      <c r="N48" s="239"/>
      <c r="O48" s="136"/>
      <c r="P48" s="238"/>
      <c r="Q48" s="134"/>
      <c r="R48" s="238"/>
      <c r="S48" s="134"/>
    </row>
    <row r="49" spans="1:19" s="3" customFormat="1" ht="54" customHeight="1">
      <c r="A49" s="331" t="s">
        <v>49</v>
      </c>
      <c r="B49" s="152">
        <v>60016</v>
      </c>
      <c r="C49" s="150">
        <v>6050</v>
      </c>
      <c r="D49" s="13" t="s">
        <v>104</v>
      </c>
      <c r="E49" s="149" t="s">
        <v>58</v>
      </c>
      <c r="F49" s="43">
        <f>G49+J49</f>
        <v>60225</v>
      </c>
      <c r="G49" s="64">
        <v>225</v>
      </c>
      <c r="H49" s="50"/>
      <c r="I49" s="74"/>
      <c r="J49" s="132">
        <v>60000</v>
      </c>
      <c r="K49" s="30"/>
      <c r="L49" s="76"/>
      <c r="M49" s="77"/>
      <c r="N49" s="75"/>
      <c r="O49" s="30"/>
      <c r="P49" s="76"/>
      <c r="Q49" s="89"/>
      <c r="R49" s="76"/>
      <c r="S49" s="89"/>
    </row>
    <row r="50" spans="1:19" s="3" customFormat="1" ht="54" customHeight="1">
      <c r="A50" s="234" t="s">
        <v>50</v>
      </c>
      <c r="B50" s="36">
        <v>60016</v>
      </c>
      <c r="C50" s="36">
        <v>6050</v>
      </c>
      <c r="D50" s="287" t="s">
        <v>106</v>
      </c>
      <c r="E50" s="214" t="s">
        <v>87</v>
      </c>
      <c r="F50" s="45">
        <f>G50+N50+P50+J50+L50</f>
        <v>336211</v>
      </c>
      <c r="G50" s="46">
        <v>56211</v>
      </c>
      <c r="H50" s="166"/>
      <c r="I50" s="79"/>
      <c r="J50" s="260">
        <v>60000</v>
      </c>
      <c r="K50" s="39"/>
      <c r="L50" s="115">
        <v>120000</v>
      </c>
      <c r="M50" s="106"/>
      <c r="N50" s="260">
        <v>100000</v>
      </c>
      <c r="O50" s="39"/>
      <c r="P50" s="115"/>
      <c r="Q50" s="78"/>
      <c r="R50" s="115"/>
      <c r="S50" s="78"/>
    </row>
    <row r="51" spans="1:19" s="3" customFormat="1" ht="21.75" customHeight="1">
      <c r="A51" s="342" t="s">
        <v>51</v>
      </c>
      <c r="B51" s="342">
        <v>60016</v>
      </c>
      <c r="C51" s="435">
        <v>6050</v>
      </c>
      <c r="D51" s="436" t="s">
        <v>83</v>
      </c>
      <c r="E51" s="351" t="s">
        <v>26</v>
      </c>
      <c r="F51" s="440">
        <f>G51+J51+541582+H51+H52</f>
        <v>4696782</v>
      </c>
      <c r="G51" s="44">
        <v>60000</v>
      </c>
      <c r="H51" s="171"/>
      <c r="I51" s="130"/>
      <c r="J51" s="442">
        <v>2495200</v>
      </c>
      <c r="K51" s="129"/>
      <c r="L51" s="125"/>
      <c r="M51" s="127"/>
      <c r="N51" s="128"/>
      <c r="O51" s="129"/>
      <c r="P51" s="125"/>
      <c r="Q51" s="126"/>
      <c r="R51" s="125"/>
      <c r="S51" s="126"/>
    </row>
    <row r="52" spans="1:19" s="3" customFormat="1" ht="22.5" customHeight="1">
      <c r="A52" s="437"/>
      <c r="B52" s="437"/>
      <c r="C52" s="438"/>
      <c r="D52" s="439"/>
      <c r="E52" s="437"/>
      <c r="F52" s="441"/>
      <c r="G52" s="321"/>
      <c r="H52" s="322">
        <v>1600000</v>
      </c>
      <c r="I52" s="320"/>
      <c r="J52" s="443"/>
      <c r="K52" s="328"/>
      <c r="L52" s="326"/>
      <c r="M52" s="327"/>
      <c r="N52" s="444"/>
      <c r="O52" s="328"/>
      <c r="P52" s="326"/>
      <c r="Q52" s="330"/>
      <c r="R52" s="326"/>
      <c r="S52" s="330"/>
    </row>
    <row r="53" spans="1:19" s="3" customFormat="1" ht="35.25" customHeight="1">
      <c r="A53" s="234" t="s">
        <v>52</v>
      </c>
      <c r="B53" s="121">
        <v>60016</v>
      </c>
      <c r="C53" s="121">
        <v>6050</v>
      </c>
      <c r="D53" s="153" t="s">
        <v>84</v>
      </c>
      <c r="E53" s="215" t="s">
        <v>26</v>
      </c>
      <c r="F53" s="48">
        <f>G53+J53+L53+150269</f>
        <v>350269</v>
      </c>
      <c r="G53" s="138">
        <v>0</v>
      </c>
      <c r="H53" s="170"/>
      <c r="I53" s="225"/>
      <c r="J53" s="261">
        <v>50000</v>
      </c>
      <c r="K53" s="136"/>
      <c r="L53" s="140">
        <v>150000</v>
      </c>
      <c r="M53" s="135"/>
      <c r="N53" s="141"/>
      <c r="O53" s="136"/>
      <c r="P53" s="142"/>
      <c r="Q53" s="134"/>
      <c r="R53" s="142"/>
      <c r="S53" s="134"/>
    </row>
    <row r="54" spans="1:19" s="3" customFormat="1" ht="42" customHeight="1">
      <c r="A54" s="331" t="s">
        <v>53</v>
      </c>
      <c r="B54" s="36">
        <v>60016</v>
      </c>
      <c r="C54" s="36">
        <v>6050</v>
      </c>
      <c r="D54" s="38" t="s">
        <v>114</v>
      </c>
      <c r="E54" s="214" t="s">
        <v>26</v>
      </c>
      <c r="F54" s="45">
        <f>G54+22814+J54+L54</f>
        <v>193109</v>
      </c>
      <c r="G54" s="46">
        <v>20295</v>
      </c>
      <c r="H54" s="166"/>
      <c r="I54" s="79"/>
      <c r="J54" s="260">
        <v>50000</v>
      </c>
      <c r="K54" s="39"/>
      <c r="L54" s="116">
        <v>100000</v>
      </c>
      <c r="M54" s="106"/>
      <c r="N54" s="81"/>
      <c r="O54" s="39"/>
      <c r="P54" s="116"/>
      <c r="Q54" s="78"/>
      <c r="R54" s="116"/>
      <c r="S54" s="78"/>
    </row>
    <row r="55" spans="1:19" s="3" customFormat="1" ht="71.25" customHeight="1">
      <c r="A55" s="234" t="s">
        <v>54</v>
      </c>
      <c r="B55" s="217">
        <v>60016</v>
      </c>
      <c r="C55" s="234">
        <v>6050</v>
      </c>
      <c r="D55" s="307" t="s">
        <v>112</v>
      </c>
      <c r="E55" s="236" t="s">
        <v>58</v>
      </c>
      <c r="F55" s="237">
        <f>G55+J55</f>
        <v>35225</v>
      </c>
      <c r="G55" s="177">
        <v>225</v>
      </c>
      <c r="H55" s="49"/>
      <c r="I55" s="223"/>
      <c r="J55" s="259">
        <v>35000</v>
      </c>
      <c r="K55" s="136"/>
      <c r="L55" s="238"/>
      <c r="M55" s="135"/>
      <c r="N55" s="239"/>
      <c r="O55" s="136"/>
      <c r="P55" s="238"/>
      <c r="Q55" s="134"/>
      <c r="R55" s="238"/>
      <c r="S55" s="134"/>
    </row>
    <row r="56" spans="1:19" s="3" customFormat="1" ht="46.5" customHeight="1">
      <c r="A56" s="331" t="s">
        <v>143</v>
      </c>
      <c r="B56" s="68">
        <v>60016</v>
      </c>
      <c r="C56" s="41">
        <v>6050</v>
      </c>
      <c r="D56" s="156" t="s">
        <v>115</v>
      </c>
      <c r="E56" s="42" t="s">
        <v>58</v>
      </c>
      <c r="F56" s="43">
        <f>G56+J56</f>
        <v>70225</v>
      </c>
      <c r="G56" s="44">
        <v>225</v>
      </c>
      <c r="H56" s="50"/>
      <c r="I56" s="74"/>
      <c r="J56" s="132">
        <v>70000</v>
      </c>
      <c r="K56" s="39"/>
      <c r="L56" s="76"/>
      <c r="M56" s="77"/>
      <c r="N56" s="75"/>
      <c r="O56" s="39"/>
      <c r="P56" s="76"/>
      <c r="Q56" s="78"/>
      <c r="R56" s="76"/>
      <c r="S56" s="78"/>
    </row>
    <row r="57" spans="1:19" s="3" customFormat="1" ht="40.5" customHeight="1">
      <c r="A57" s="234" t="s">
        <v>144</v>
      </c>
      <c r="B57" s="152">
        <v>60016</v>
      </c>
      <c r="C57" s="150">
        <v>6050</v>
      </c>
      <c r="D57" s="16" t="s">
        <v>105</v>
      </c>
      <c r="E57" s="151" t="s">
        <v>58</v>
      </c>
      <c r="F57" s="43">
        <f>G57+J57</f>
        <v>75225</v>
      </c>
      <c r="G57" s="44">
        <v>225</v>
      </c>
      <c r="H57" s="50"/>
      <c r="I57" s="74"/>
      <c r="J57" s="132">
        <v>75000</v>
      </c>
      <c r="K57" s="39"/>
      <c r="L57" s="76"/>
      <c r="M57" s="77"/>
      <c r="N57" s="75"/>
      <c r="O57" s="39"/>
      <c r="P57" s="76"/>
      <c r="Q57" s="78"/>
      <c r="R57" s="76"/>
      <c r="S57" s="78"/>
    </row>
    <row r="58" spans="1:19" s="3" customFormat="1" ht="39" customHeight="1">
      <c r="A58" s="425" t="s">
        <v>59</v>
      </c>
      <c r="B58" s="425">
        <v>60016</v>
      </c>
      <c r="C58" s="425">
        <v>6050</v>
      </c>
      <c r="D58" s="450" t="s">
        <v>71</v>
      </c>
      <c r="E58" s="423" t="s">
        <v>21</v>
      </c>
      <c r="F58" s="451">
        <f>G58+67650+J58+H59</f>
        <v>778650</v>
      </c>
      <c r="G58" s="44">
        <v>223000</v>
      </c>
      <c r="H58" s="171"/>
      <c r="I58" s="130"/>
      <c r="J58" s="442">
        <v>238000</v>
      </c>
      <c r="K58" s="129"/>
      <c r="L58" s="125"/>
      <c r="M58" s="127"/>
      <c r="N58" s="128"/>
      <c r="O58" s="129"/>
      <c r="P58" s="125"/>
      <c r="Q58" s="126"/>
      <c r="R58" s="125"/>
      <c r="S58" s="126"/>
    </row>
    <row r="59" spans="1:19" s="3" customFormat="1" ht="39" customHeight="1">
      <c r="A59" s="452"/>
      <c r="B59" s="452"/>
      <c r="C59" s="452"/>
      <c r="D59" s="453"/>
      <c r="E59" s="452"/>
      <c r="F59" s="454"/>
      <c r="G59" s="321"/>
      <c r="H59" s="322">
        <v>250000</v>
      </c>
      <c r="I59" s="320"/>
      <c r="J59" s="443"/>
      <c r="K59" s="328"/>
      <c r="L59" s="326"/>
      <c r="M59" s="327"/>
      <c r="N59" s="444"/>
      <c r="O59" s="328"/>
      <c r="P59" s="326"/>
      <c r="Q59" s="330"/>
      <c r="R59" s="326"/>
      <c r="S59" s="330"/>
    </row>
    <row r="60" spans="1:19" s="3" customFormat="1" ht="31.5" customHeight="1">
      <c r="A60" s="234" t="s">
        <v>60</v>
      </c>
      <c r="B60" s="68">
        <v>60016</v>
      </c>
      <c r="C60" s="41">
        <v>6050</v>
      </c>
      <c r="D60" s="13" t="s">
        <v>68</v>
      </c>
      <c r="E60" s="218" t="s">
        <v>124</v>
      </c>
      <c r="F60" s="43">
        <f>G60+J60+L60+N60</f>
        <v>900000</v>
      </c>
      <c r="G60" s="44">
        <v>0</v>
      </c>
      <c r="H60" s="50"/>
      <c r="I60" s="74"/>
      <c r="J60" s="132">
        <v>200000</v>
      </c>
      <c r="K60" s="39"/>
      <c r="L60" s="80">
        <v>700000</v>
      </c>
      <c r="M60" s="77"/>
      <c r="N60" s="132">
        <v>0</v>
      </c>
      <c r="O60" s="39"/>
      <c r="P60" s="76"/>
      <c r="Q60" s="78"/>
      <c r="R60" s="76"/>
      <c r="S60" s="78"/>
    </row>
    <row r="61" spans="1:19" s="3" customFormat="1" ht="26.25" customHeight="1">
      <c r="A61" s="331" t="s">
        <v>61</v>
      </c>
      <c r="B61" s="68">
        <v>60016</v>
      </c>
      <c r="C61" s="41">
        <v>6050</v>
      </c>
      <c r="D61" s="13" t="s">
        <v>69</v>
      </c>
      <c r="E61" s="218" t="s">
        <v>124</v>
      </c>
      <c r="F61" s="43">
        <f>G61+J61+L61+N61</f>
        <v>250000</v>
      </c>
      <c r="G61" s="44"/>
      <c r="H61" s="50"/>
      <c r="I61" s="74"/>
      <c r="J61" s="132">
        <v>50000</v>
      </c>
      <c r="K61" s="39"/>
      <c r="L61" s="80">
        <v>100000</v>
      </c>
      <c r="M61" s="77"/>
      <c r="N61" s="132">
        <v>100000</v>
      </c>
      <c r="O61" s="39"/>
      <c r="P61" s="76"/>
      <c r="Q61" s="78"/>
      <c r="R61" s="76"/>
      <c r="S61" s="78"/>
    </row>
    <row r="62" spans="1:19" s="3" customFormat="1" ht="22.5" customHeight="1">
      <c r="A62" s="449" t="s">
        <v>62</v>
      </c>
      <c r="B62" s="425">
        <v>60016</v>
      </c>
      <c r="C62" s="425">
        <v>6050</v>
      </c>
      <c r="D62" s="450" t="s">
        <v>70</v>
      </c>
      <c r="E62" s="423" t="s">
        <v>124</v>
      </c>
      <c r="F62" s="451">
        <f>G62+J62+H63</f>
        <v>710000</v>
      </c>
      <c r="G62" s="44">
        <v>16000</v>
      </c>
      <c r="H62" s="171"/>
      <c r="I62" s="43"/>
      <c r="J62" s="448">
        <v>514000</v>
      </c>
      <c r="K62" s="126"/>
      <c r="L62" s="125"/>
      <c r="M62" s="127"/>
      <c r="N62" s="128"/>
      <c r="O62" s="129"/>
      <c r="P62" s="125"/>
      <c r="Q62" s="126"/>
      <c r="R62" s="125"/>
      <c r="S62" s="78"/>
    </row>
    <row r="63" spans="1:19" s="3" customFormat="1" ht="22.5" customHeight="1">
      <c r="A63" s="455"/>
      <c r="B63" s="452"/>
      <c r="C63" s="452"/>
      <c r="D63" s="452"/>
      <c r="E63" s="452"/>
      <c r="F63" s="456"/>
      <c r="G63" s="321"/>
      <c r="H63" s="322">
        <v>180000</v>
      </c>
      <c r="I63" s="323"/>
      <c r="J63" s="324"/>
      <c r="K63" s="330"/>
      <c r="L63" s="326"/>
      <c r="M63" s="327"/>
      <c r="N63" s="444"/>
      <c r="O63" s="328"/>
      <c r="P63" s="326"/>
      <c r="Q63" s="330"/>
      <c r="R63" s="326"/>
      <c r="S63" s="134"/>
    </row>
    <row r="64" spans="1:19" s="3" customFormat="1" ht="86.25" customHeight="1">
      <c r="A64" s="36" t="s">
        <v>63</v>
      </c>
      <c r="B64" s="36">
        <v>60016</v>
      </c>
      <c r="C64" s="36">
        <v>6050</v>
      </c>
      <c r="D64" s="13" t="s">
        <v>107</v>
      </c>
      <c r="E64" s="341" t="s">
        <v>58</v>
      </c>
      <c r="F64" s="45">
        <f>G64+J64</f>
        <v>45225</v>
      </c>
      <c r="G64" s="46">
        <v>225</v>
      </c>
      <c r="H64" s="166"/>
      <c r="I64" s="45"/>
      <c r="J64" s="115">
        <v>45000</v>
      </c>
      <c r="K64" s="78"/>
      <c r="L64" s="116"/>
      <c r="M64" s="106"/>
      <c r="N64" s="81"/>
      <c r="O64" s="39"/>
      <c r="P64" s="116"/>
      <c r="Q64" s="78"/>
      <c r="R64" s="116"/>
      <c r="S64" s="78"/>
    </row>
    <row r="65" spans="1:19" s="3" customFormat="1" ht="96" customHeight="1">
      <c r="A65" s="340" t="s">
        <v>64</v>
      </c>
      <c r="B65" s="36">
        <v>60016</v>
      </c>
      <c r="C65" s="36">
        <v>6050</v>
      </c>
      <c r="D65" s="13" t="s">
        <v>108</v>
      </c>
      <c r="E65" s="341" t="s">
        <v>58</v>
      </c>
      <c r="F65" s="45">
        <f>G65+J65</f>
        <v>35225</v>
      </c>
      <c r="G65" s="46">
        <v>225</v>
      </c>
      <c r="H65" s="166"/>
      <c r="I65" s="45"/>
      <c r="J65" s="115">
        <v>35000</v>
      </c>
      <c r="K65" s="78"/>
      <c r="L65" s="116"/>
      <c r="M65" s="106"/>
      <c r="N65" s="81"/>
      <c r="O65" s="39"/>
      <c r="P65" s="116"/>
      <c r="Q65" s="78"/>
      <c r="R65" s="116"/>
      <c r="S65" s="78"/>
    </row>
    <row r="66" spans="1:19" s="3" customFormat="1" ht="71.25" customHeight="1">
      <c r="A66" s="234" t="s">
        <v>75</v>
      </c>
      <c r="B66" s="152">
        <v>60016</v>
      </c>
      <c r="C66" s="150">
        <v>6050</v>
      </c>
      <c r="D66" s="13" t="s">
        <v>109</v>
      </c>
      <c r="E66" s="204" t="s">
        <v>131</v>
      </c>
      <c r="F66" s="43">
        <f>G66+J66+N66+P66</f>
        <v>170000</v>
      </c>
      <c r="G66" s="44">
        <v>0</v>
      </c>
      <c r="H66" s="50"/>
      <c r="I66" s="47"/>
      <c r="J66" s="80">
        <v>70000</v>
      </c>
      <c r="K66" s="78"/>
      <c r="L66" s="76"/>
      <c r="M66" s="77"/>
      <c r="N66" s="132">
        <v>100000</v>
      </c>
      <c r="O66" s="39"/>
      <c r="P66" s="80"/>
      <c r="Q66" s="78"/>
      <c r="R66" s="80"/>
      <c r="S66" s="78"/>
    </row>
    <row r="67" spans="1:19" s="3" customFormat="1" ht="42" customHeight="1">
      <c r="A67" s="331" t="s">
        <v>81</v>
      </c>
      <c r="B67" s="68">
        <v>60016</v>
      </c>
      <c r="C67" s="41">
        <v>6050</v>
      </c>
      <c r="D67" s="16" t="s">
        <v>74</v>
      </c>
      <c r="E67" s="213" t="s">
        <v>130</v>
      </c>
      <c r="F67" s="47">
        <f>G67+J67+L67</f>
        <v>512722</v>
      </c>
      <c r="G67" s="64">
        <v>0</v>
      </c>
      <c r="H67" s="50"/>
      <c r="I67" s="47"/>
      <c r="J67" s="80">
        <v>75000</v>
      </c>
      <c r="K67" s="78"/>
      <c r="L67" s="80">
        <v>437722</v>
      </c>
      <c r="M67" s="77"/>
      <c r="N67" s="75"/>
      <c r="O67" s="39"/>
      <c r="P67" s="76"/>
      <c r="Q67" s="78"/>
      <c r="R67" s="76"/>
      <c r="S67" s="78"/>
    </row>
    <row r="68" spans="1:19" s="3" customFormat="1" ht="22.5" customHeight="1">
      <c r="A68" s="445" t="s">
        <v>82</v>
      </c>
      <c r="B68" s="342">
        <v>60016</v>
      </c>
      <c r="C68" s="342">
        <v>6050</v>
      </c>
      <c r="D68" s="446" t="s">
        <v>67</v>
      </c>
      <c r="E68" s="351" t="s">
        <v>17</v>
      </c>
      <c r="F68" s="440">
        <f>G68+1070071+H69</f>
        <v>2283971</v>
      </c>
      <c r="G68" s="44">
        <v>513900</v>
      </c>
      <c r="H68" s="171"/>
      <c r="I68" s="43"/>
      <c r="J68" s="448"/>
      <c r="K68" s="126"/>
      <c r="L68" s="448"/>
      <c r="M68" s="127"/>
      <c r="N68" s="128"/>
      <c r="O68" s="129"/>
      <c r="P68" s="125"/>
      <c r="Q68" s="126"/>
      <c r="R68" s="125"/>
      <c r="S68" s="126"/>
    </row>
    <row r="69" spans="1:19" s="3" customFormat="1" ht="24.75" customHeight="1">
      <c r="A69" s="437"/>
      <c r="B69" s="437"/>
      <c r="C69" s="437"/>
      <c r="D69" s="437"/>
      <c r="E69" s="437"/>
      <c r="F69" s="447"/>
      <c r="G69" s="321"/>
      <c r="H69" s="322">
        <v>700000</v>
      </c>
      <c r="I69" s="323"/>
      <c r="J69" s="324"/>
      <c r="K69" s="330"/>
      <c r="L69" s="324"/>
      <c r="M69" s="327"/>
      <c r="N69" s="444"/>
      <c r="O69" s="328"/>
      <c r="P69" s="326"/>
      <c r="Q69" s="330"/>
      <c r="R69" s="326"/>
      <c r="S69" s="330"/>
    </row>
    <row r="70" spans="1:19" s="3" customFormat="1" ht="49.5" customHeight="1">
      <c r="A70" s="36" t="s">
        <v>85</v>
      </c>
      <c r="B70" s="36">
        <v>60016</v>
      </c>
      <c r="C70" s="36">
        <v>6050</v>
      </c>
      <c r="D70" s="289" t="s">
        <v>110</v>
      </c>
      <c r="E70" s="214" t="s">
        <v>86</v>
      </c>
      <c r="F70" s="45">
        <f>G70+P70+N70+J70</f>
        <v>255225</v>
      </c>
      <c r="G70" s="46">
        <v>225</v>
      </c>
      <c r="H70" s="166"/>
      <c r="I70" s="45"/>
      <c r="J70" s="115">
        <v>45000</v>
      </c>
      <c r="K70" s="78"/>
      <c r="L70" s="115"/>
      <c r="M70" s="106"/>
      <c r="N70" s="260">
        <v>70000</v>
      </c>
      <c r="O70" s="39"/>
      <c r="P70" s="115">
        <v>140000</v>
      </c>
      <c r="Q70" s="78"/>
      <c r="R70" s="115"/>
      <c r="S70" s="78"/>
    </row>
    <row r="71" spans="1:19" s="3" customFormat="1" ht="84" customHeight="1">
      <c r="A71" s="234" t="s">
        <v>94</v>
      </c>
      <c r="B71" s="217">
        <v>60016</v>
      </c>
      <c r="C71" s="217">
        <v>6050</v>
      </c>
      <c r="D71" s="154" t="s">
        <v>80</v>
      </c>
      <c r="E71" s="215" t="s">
        <v>58</v>
      </c>
      <c r="F71" s="139">
        <f>G71+P71+N71+J71</f>
        <v>35225</v>
      </c>
      <c r="G71" s="288">
        <v>225</v>
      </c>
      <c r="H71" s="49"/>
      <c r="I71" s="48"/>
      <c r="J71" s="140">
        <v>35000</v>
      </c>
      <c r="K71" s="83"/>
      <c r="L71" s="140"/>
      <c r="M71" s="135"/>
      <c r="N71" s="239"/>
      <c r="O71" s="82"/>
      <c r="P71" s="238"/>
      <c r="Q71" s="83"/>
      <c r="R71" s="238"/>
      <c r="S71" s="83"/>
    </row>
    <row r="72" spans="1:19" s="3" customFormat="1" ht="41.25" customHeight="1">
      <c r="A72" s="36" t="s">
        <v>97</v>
      </c>
      <c r="B72" s="36">
        <v>60016</v>
      </c>
      <c r="C72" s="36">
        <v>6050</v>
      </c>
      <c r="D72" s="13" t="s">
        <v>55</v>
      </c>
      <c r="E72" s="341" t="s">
        <v>17</v>
      </c>
      <c r="F72" s="45">
        <f>G72+212845+J72</f>
        <v>918010</v>
      </c>
      <c r="G72" s="46">
        <v>295165</v>
      </c>
      <c r="H72" s="166"/>
      <c r="I72" s="45"/>
      <c r="J72" s="116">
        <v>410000</v>
      </c>
      <c r="K72" s="78"/>
      <c r="L72" s="116"/>
      <c r="M72" s="106"/>
      <c r="N72" s="81"/>
      <c r="O72" s="39"/>
      <c r="P72" s="116"/>
      <c r="Q72" s="78"/>
      <c r="R72" s="116"/>
      <c r="S72" s="78"/>
    </row>
    <row r="73" spans="1:19" s="3" customFormat="1" ht="55.5" customHeight="1">
      <c r="A73" s="157" t="s">
        <v>98</v>
      </c>
      <c r="B73" s="40">
        <v>60016</v>
      </c>
      <c r="C73" s="41">
        <v>6050</v>
      </c>
      <c r="D73" s="14" t="s">
        <v>89</v>
      </c>
      <c r="E73" s="119" t="s">
        <v>86</v>
      </c>
      <c r="F73" s="47">
        <f>G73+P73+N73</f>
        <v>168671</v>
      </c>
      <c r="G73" s="64">
        <v>58671</v>
      </c>
      <c r="H73" s="50"/>
      <c r="I73" s="47"/>
      <c r="J73" s="76"/>
      <c r="K73" s="78"/>
      <c r="L73" s="76"/>
      <c r="M73" s="77"/>
      <c r="N73" s="132">
        <v>10000</v>
      </c>
      <c r="O73" s="39"/>
      <c r="P73" s="80">
        <v>100000</v>
      </c>
      <c r="Q73" s="78"/>
      <c r="R73" s="80"/>
      <c r="S73" s="78"/>
    </row>
    <row r="74" spans="1:19" s="3" customFormat="1" ht="51.75" customHeight="1">
      <c r="A74" s="36" t="s">
        <v>99</v>
      </c>
      <c r="B74" s="36">
        <v>60016</v>
      </c>
      <c r="C74" s="36">
        <v>6050</v>
      </c>
      <c r="D74" s="306" t="s">
        <v>93</v>
      </c>
      <c r="E74" s="214" t="s">
        <v>86</v>
      </c>
      <c r="F74" s="45">
        <f>G74+J74+N74+P74</f>
        <v>367650</v>
      </c>
      <c r="G74" s="46">
        <v>0</v>
      </c>
      <c r="H74" s="166"/>
      <c r="I74" s="45"/>
      <c r="J74" s="115">
        <v>167650</v>
      </c>
      <c r="K74" s="78"/>
      <c r="L74" s="116"/>
      <c r="M74" s="106"/>
      <c r="N74" s="260">
        <v>100000</v>
      </c>
      <c r="O74" s="39"/>
      <c r="P74" s="115">
        <v>100000</v>
      </c>
      <c r="Q74" s="78"/>
      <c r="R74" s="115"/>
      <c r="S74" s="78"/>
    </row>
    <row r="75" spans="1:19" s="3" customFormat="1" ht="72" customHeight="1">
      <c r="A75" s="36" t="s">
        <v>100</v>
      </c>
      <c r="B75" s="36">
        <v>60016</v>
      </c>
      <c r="C75" s="36">
        <v>6050</v>
      </c>
      <c r="D75" s="13" t="s">
        <v>27</v>
      </c>
      <c r="E75" s="214" t="s">
        <v>17</v>
      </c>
      <c r="F75" s="45">
        <f>G75+218957</f>
        <v>1089504</v>
      </c>
      <c r="G75" s="46">
        <v>870547</v>
      </c>
      <c r="H75" s="166"/>
      <c r="I75" s="45"/>
      <c r="J75" s="116"/>
      <c r="K75" s="78"/>
      <c r="L75" s="116"/>
      <c r="M75" s="106"/>
      <c r="N75" s="81"/>
      <c r="O75" s="39"/>
      <c r="P75" s="116"/>
      <c r="Q75" s="78"/>
      <c r="R75" s="116"/>
      <c r="S75" s="78"/>
    </row>
    <row r="76" spans="1:19" s="3" customFormat="1" ht="48" customHeight="1">
      <c r="A76" s="157" t="s">
        <v>101</v>
      </c>
      <c r="B76" s="118">
        <v>60016</v>
      </c>
      <c r="C76" s="120">
        <v>6050</v>
      </c>
      <c r="D76" s="15" t="s">
        <v>30</v>
      </c>
      <c r="E76" s="119" t="s">
        <v>17</v>
      </c>
      <c r="F76" s="47">
        <f>G76+9350+J76+L76+N76</f>
        <v>563525</v>
      </c>
      <c r="G76" s="64">
        <v>89175</v>
      </c>
      <c r="H76" s="49"/>
      <c r="I76" s="47"/>
      <c r="J76" s="115">
        <v>95000</v>
      </c>
      <c r="K76" s="78"/>
      <c r="L76" s="115">
        <v>100000</v>
      </c>
      <c r="M76" s="106"/>
      <c r="N76" s="115">
        <v>270000</v>
      </c>
      <c r="O76" s="39"/>
      <c r="P76" s="116"/>
      <c r="Q76" s="78"/>
      <c r="R76" s="116"/>
      <c r="S76" s="78"/>
    </row>
    <row r="77" spans="1:19" s="3" customFormat="1" ht="52.5" customHeight="1">
      <c r="A77" s="36" t="s">
        <v>102</v>
      </c>
      <c r="B77" s="152">
        <v>60016</v>
      </c>
      <c r="C77" s="152">
        <v>6050</v>
      </c>
      <c r="D77" s="155" t="s">
        <v>111</v>
      </c>
      <c r="E77" s="151" t="s">
        <v>58</v>
      </c>
      <c r="F77" s="47">
        <f>G77+J77</f>
        <v>95225</v>
      </c>
      <c r="G77" s="64">
        <v>225</v>
      </c>
      <c r="H77" s="50"/>
      <c r="I77" s="47"/>
      <c r="J77" s="115">
        <v>95000</v>
      </c>
      <c r="K77" s="78"/>
      <c r="L77" s="116"/>
      <c r="M77" s="106"/>
      <c r="N77" s="116"/>
      <c r="O77" s="39"/>
      <c r="P77" s="116"/>
      <c r="Q77" s="78"/>
      <c r="R77" s="116"/>
      <c r="S77" s="78"/>
    </row>
    <row r="78" spans="1:19" s="3" customFormat="1" ht="64.5" customHeight="1">
      <c r="A78" s="331" t="s">
        <v>145</v>
      </c>
      <c r="B78" s="36">
        <v>60016</v>
      </c>
      <c r="C78" s="36">
        <v>6050</v>
      </c>
      <c r="D78" s="287" t="s">
        <v>127</v>
      </c>
      <c r="E78" s="214" t="s">
        <v>57</v>
      </c>
      <c r="F78" s="45">
        <f>G78+J78+L78</f>
        <v>659000</v>
      </c>
      <c r="G78" s="46">
        <v>10000</v>
      </c>
      <c r="H78" s="166"/>
      <c r="I78" s="45"/>
      <c r="J78" s="115">
        <v>149000</v>
      </c>
      <c r="K78" s="78"/>
      <c r="L78" s="115">
        <v>500000</v>
      </c>
      <c r="M78" s="106"/>
      <c r="N78" s="116"/>
      <c r="O78" s="39"/>
      <c r="P78" s="116"/>
      <c r="Q78" s="78"/>
      <c r="R78" s="116"/>
      <c r="S78" s="78"/>
    </row>
    <row r="79" spans="1:19" s="3" customFormat="1" ht="24" customHeight="1">
      <c r="A79" s="425" t="s">
        <v>103</v>
      </c>
      <c r="B79" s="425">
        <v>72095</v>
      </c>
      <c r="C79" s="41">
        <v>6057</v>
      </c>
      <c r="D79" s="421" t="s">
        <v>90</v>
      </c>
      <c r="E79" s="423" t="s">
        <v>87</v>
      </c>
      <c r="F79" s="130">
        <f aca="true" t="shared" si="4" ref="F79:F84">SUM(G79:Q79)</f>
        <v>1068407</v>
      </c>
      <c r="G79" s="44"/>
      <c r="H79" s="171"/>
      <c r="I79" s="43"/>
      <c r="J79" s="125"/>
      <c r="K79" s="126">
        <v>888207</v>
      </c>
      <c r="L79" s="125"/>
      <c r="M79" s="127">
        <v>141100</v>
      </c>
      <c r="N79" s="128"/>
      <c r="O79" s="129">
        <v>39100</v>
      </c>
      <c r="P79" s="125"/>
      <c r="Q79" s="126"/>
      <c r="R79" s="125"/>
      <c r="S79" s="126"/>
    </row>
    <row r="80" spans="1:19" s="3" customFormat="1" ht="24.75" customHeight="1">
      <c r="A80" s="426"/>
      <c r="B80" s="424"/>
      <c r="C80" s="308">
        <v>6059</v>
      </c>
      <c r="D80" s="422"/>
      <c r="E80" s="424"/>
      <c r="F80" s="309">
        <f t="shared" si="4"/>
        <v>188543</v>
      </c>
      <c r="G80" s="310"/>
      <c r="H80" s="311"/>
      <c r="I80" s="312"/>
      <c r="J80" s="313">
        <v>156743</v>
      </c>
      <c r="K80" s="314"/>
      <c r="L80" s="315">
        <v>24900</v>
      </c>
      <c r="M80" s="316"/>
      <c r="N80" s="317">
        <v>6900</v>
      </c>
      <c r="O80" s="318"/>
      <c r="P80" s="315"/>
      <c r="Q80" s="314"/>
      <c r="R80" s="315"/>
      <c r="S80" s="314"/>
    </row>
    <row r="81" spans="1:19" s="3" customFormat="1" ht="24.75" customHeight="1">
      <c r="A81" s="342" t="s">
        <v>119</v>
      </c>
      <c r="B81" s="345">
        <v>72095</v>
      </c>
      <c r="C81" s="340">
        <v>6057</v>
      </c>
      <c r="D81" s="348" t="s">
        <v>120</v>
      </c>
      <c r="E81" s="351" t="s">
        <v>58</v>
      </c>
      <c r="F81" s="130">
        <f t="shared" si="4"/>
        <v>1512503</v>
      </c>
      <c r="G81" s="44"/>
      <c r="H81" s="171"/>
      <c r="I81" s="43">
        <v>5670</v>
      </c>
      <c r="J81" s="125"/>
      <c r="K81" s="126">
        <v>1506833</v>
      </c>
      <c r="L81" s="125"/>
      <c r="M81" s="127"/>
      <c r="N81" s="128"/>
      <c r="O81" s="129"/>
      <c r="P81" s="125"/>
      <c r="Q81" s="126"/>
      <c r="R81" s="125"/>
      <c r="S81" s="126"/>
    </row>
    <row r="82" spans="1:19" s="3" customFormat="1" ht="24.75" customHeight="1">
      <c r="A82" s="343"/>
      <c r="B82" s="346"/>
      <c r="C82" s="190" t="s">
        <v>121</v>
      </c>
      <c r="D82" s="349"/>
      <c r="E82" s="352"/>
      <c r="F82" s="191">
        <f t="shared" si="4"/>
        <v>266912</v>
      </c>
      <c r="G82" s="192"/>
      <c r="H82" s="193"/>
      <c r="I82" s="194">
        <v>1001</v>
      </c>
      <c r="J82" s="195"/>
      <c r="K82" s="196">
        <v>265911</v>
      </c>
      <c r="L82" s="197"/>
      <c r="M82" s="198"/>
      <c r="N82" s="199"/>
      <c r="O82" s="200"/>
      <c r="P82" s="197"/>
      <c r="Q82" s="196"/>
      <c r="R82" s="197"/>
      <c r="S82" s="196"/>
    </row>
    <row r="83" spans="1:19" s="3" customFormat="1" ht="24.75" customHeight="1">
      <c r="A83" s="344"/>
      <c r="B83" s="347"/>
      <c r="C83" s="319" t="s">
        <v>122</v>
      </c>
      <c r="D83" s="350"/>
      <c r="E83" s="353"/>
      <c r="F83" s="320">
        <f t="shared" si="4"/>
        <v>344014</v>
      </c>
      <c r="G83" s="321">
        <v>1178</v>
      </c>
      <c r="H83" s="322"/>
      <c r="I83" s="323"/>
      <c r="J83" s="324">
        <v>342836</v>
      </c>
      <c r="K83" s="325"/>
      <c r="L83" s="326"/>
      <c r="M83" s="327"/>
      <c r="N83" s="325"/>
      <c r="O83" s="328"/>
      <c r="P83" s="329"/>
      <c r="Q83" s="330"/>
      <c r="R83" s="329"/>
      <c r="S83" s="330"/>
    </row>
    <row r="84" spans="1:19" s="3" customFormat="1" ht="71.25" customHeight="1" thickBot="1">
      <c r="A84" s="478" t="s">
        <v>128</v>
      </c>
      <c r="B84" s="479">
        <v>75095</v>
      </c>
      <c r="C84" s="478">
        <v>6639</v>
      </c>
      <c r="D84" s="480" t="s">
        <v>137</v>
      </c>
      <c r="E84" s="481" t="s">
        <v>57</v>
      </c>
      <c r="F84" s="482">
        <f t="shared" si="4"/>
        <v>20662</v>
      </c>
      <c r="G84" s="483"/>
      <c r="H84" s="484"/>
      <c r="I84" s="485">
        <v>4619</v>
      </c>
      <c r="J84" s="486"/>
      <c r="K84" s="487">
        <v>3774</v>
      </c>
      <c r="L84" s="486"/>
      <c r="M84" s="488">
        <v>12269</v>
      </c>
      <c r="N84" s="489"/>
      <c r="O84" s="490"/>
      <c r="P84" s="486"/>
      <c r="Q84" s="487"/>
      <c r="R84" s="486"/>
      <c r="S84" s="487"/>
    </row>
    <row r="85" spans="1:19" ht="17.25" customHeight="1">
      <c r="A85" s="460" t="s">
        <v>0</v>
      </c>
      <c r="B85" s="461"/>
      <c r="C85" s="461"/>
      <c r="D85" s="467"/>
      <c r="E85" s="460"/>
      <c r="F85" s="472">
        <f aca="true" t="shared" si="5" ref="F85:S85">F34+F27+F13+F46</f>
        <v>122352153</v>
      </c>
      <c r="G85" s="473">
        <f t="shared" si="5"/>
        <v>15839886</v>
      </c>
      <c r="H85" s="459">
        <f>H35</f>
        <v>10000000</v>
      </c>
      <c r="I85" s="469">
        <f t="shared" si="5"/>
        <v>2487350</v>
      </c>
      <c r="J85" s="473">
        <f t="shared" si="5"/>
        <v>34492631</v>
      </c>
      <c r="K85" s="472">
        <f t="shared" si="5"/>
        <v>2664725</v>
      </c>
      <c r="L85" s="470">
        <f t="shared" si="5"/>
        <v>5246131</v>
      </c>
      <c r="M85" s="469">
        <f t="shared" si="5"/>
        <v>153369</v>
      </c>
      <c r="N85" s="473">
        <f t="shared" si="5"/>
        <v>3206900</v>
      </c>
      <c r="O85" s="472">
        <f t="shared" si="5"/>
        <v>39100</v>
      </c>
      <c r="P85" s="470">
        <f t="shared" si="5"/>
        <v>9085000</v>
      </c>
      <c r="Q85" s="474">
        <f t="shared" si="5"/>
        <v>0</v>
      </c>
      <c r="R85" s="473">
        <f t="shared" si="5"/>
        <v>11400000</v>
      </c>
      <c r="S85" s="462">
        <f t="shared" si="5"/>
        <v>0</v>
      </c>
    </row>
    <row r="86" spans="1:19" ht="17.25" customHeight="1" thickBot="1">
      <c r="A86" s="463"/>
      <c r="B86" s="464"/>
      <c r="C86" s="464"/>
      <c r="D86" s="468"/>
      <c r="E86" s="463"/>
      <c r="F86" s="466"/>
      <c r="G86" s="463"/>
      <c r="H86" s="465">
        <f>H69+H63+H59+H52+H36</f>
        <v>12730000</v>
      </c>
      <c r="I86" s="468"/>
      <c r="J86" s="463"/>
      <c r="K86" s="466"/>
      <c r="L86" s="471"/>
      <c r="M86" s="468"/>
      <c r="N86" s="463"/>
      <c r="O86" s="466"/>
      <c r="P86" s="471"/>
      <c r="Q86" s="468"/>
      <c r="R86" s="463"/>
      <c r="S86" s="466"/>
    </row>
    <row r="87" spans="1:15" ht="12" customHeight="1">
      <c r="A87" s="4"/>
      <c r="B87" s="4"/>
      <c r="C87" s="4"/>
      <c r="D87" s="4"/>
      <c r="E87" s="4"/>
      <c r="F87" s="5"/>
      <c r="G87" s="12"/>
      <c r="H87" s="12"/>
      <c r="J87" s="12"/>
      <c r="K87" s="12"/>
      <c r="L87" s="457"/>
      <c r="M87" s="458"/>
      <c r="N87" s="12"/>
      <c r="O87" s="12"/>
    </row>
    <row r="88" spans="1:15" ht="12" customHeight="1">
      <c r="A88" s="4"/>
      <c r="B88" s="4"/>
      <c r="C88" s="4"/>
      <c r="D88" s="4"/>
      <c r="E88" s="4"/>
      <c r="F88" s="5"/>
      <c r="G88" s="12"/>
      <c r="H88" s="12"/>
      <c r="J88" s="12"/>
      <c r="K88" s="12"/>
      <c r="L88" s="207"/>
      <c r="M88" s="208"/>
      <c r="N88" s="12"/>
      <c r="O88" s="12"/>
    </row>
    <row r="89" spans="1:15" ht="12" customHeight="1">
      <c r="A89" s="4"/>
      <c r="B89" s="4"/>
      <c r="C89" s="4"/>
      <c r="D89" s="4"/>
      <c r="E89" s="4"/>
      <c r="F89" s="5"/>
      <c r="G89" s="12"/>
      <c r="H89" s="476"/>
      <c r="I89" s="477"/>
      <c r="J89" s="12"/>
      <c r="K89" s="12"/>
      <c r="L89" s="207"/>
      <c r="M89" s="208"/>
      <c r="N89" s="12"/>
      <c r="O89" s="12"/>
    </row>
    <row r="90" spans="1:15" ht="12" customHeight="1">
      <c r="A90" s="4"/>
      <c r="B90" s="4"/>
      <c r="C90" s="4"/>
      <c r="D90" s="4"/>
      <c r="E90" s="4"/>
      <c r="F90" s="5"/>
      <c r="G90" s="12"/>
      <c r="H90" s="12"/>
      <c r="J90" s="12"/>
      <c r="K90" s="12"/>
      <c r="L90" s="207"/>
      <c r="M90" s="208"/>
      <c r="N90" s="12"/>
      <c r="O90" s="12"/>
    </row>
    <row r="91" spans="1:15" ht="12" customHeight="1">
      <c r="A91" s="4"/>
      <c r="B91" s="4"/>
      <c r="C91" s="4"/>
      <c r="D91" s="4"/>
      <c r="E91" s="4"/>
      <c r="F91" s="5"/>
      <c r="G91" s="12"/>
      <c r="H91" s="12"/>
      <c r="J91" s="12"/>
      <c r="K91" s="12"/>
      <c r="L91" s="207"/>
      <c r="M91" s="208"/>
      <c r="N91" s="12"/>
      <c r="O91" s="12"/>
    </row>
    <row r="92" spans="1:15" ht="12" customHeight="1">
      <c r="A92" s="4"/>
      <c r="B92" s="4"/>
      <c r="C92" s="4"/>
      <c r="D92" s="4"/>
      <c r="E92" s="4"/>
      <c r="F92" s="5"/>
      <c r="G92" s="12"/>
      <c r="H92" s="12"/>
      <c r="J92" s="12"/>
      <c r="K92" s="12"/>
      <c r="L92" s="207"/>
      <c r="M92" s="208"/>
      <c r="N92" s="12"/>
      <c r="O92" s="12"/>
    </row>
    <row r="93" spans="1:15" ht="12" customHeight="1">
      <c r="A93" s="4"/>
      <c r="B93" s="4"/>
      <c r="C93" s="4"/>
      <c r="D93" s="4"/>
      <c r="E93" s="4"/>
      <c r="F93" s="5"/>
      <c r="G93" s="12"/>
      <c r="H93" s="12"/>
      <c r="J93" s="12"/>
      <c r="K93" s="12"/>
      <c r="L93" s="207"/>
      <c r="M93" s="208"/>
      <c r="N93" s="12"/>
      <c r="O93" s="12"/>
    </row>
    <row r="94" spans="1:15" ht="12" customHeight="1">
      <c r="A94" s="4"/>
      <c r="B94" s="4"/>
      <c r="C94" s="4"/>
      <c r="D94" s="4"/>
      <c r="E94" s="4"/>
      <c r="F94" s="5"/>
      <c r="G94" s="12"/>
      <c r="H94" s="12"/>
      <c r="J94" s="12"/>
      <c r="K94" s="12"/>
      <c r="L94" s="207"/>
      <c r="M94" s="208"/>
      <c r="N94" s="12"/>
      <c r="O94" s="12"/>
    </row>
    <row r="95" spans="1:15" ht="12" customHeight="1">
      <c r="A95" s="4"/>
      <c r="B95" s="4"/>
      <c r="C95" s="4"/>
      <c r="D95" s="4"/>
      <c r="E95" s="4"/>
      <c r="F95" s="5"/>
      <c r="G95" s="12"/>
      <c r="H95" s="12"/>
      <c r="J95" s="12"/>
      <c r="K95" s="12"/>
      <c r="L95" s="207"/>
      <c r="M95" s="208"/>
      <c r="N95" s="12"/>
      <c r="O95" s="12"/>
    </row>
    <row r="96" spans="1:15" ht="12" customHeight="1">
      <c r="A96" s="4"/>
      <c r="B96" s="4"/>
      <c r="C96" s="4"/>
      <c r="D96" s="4"/>
      <c r="E96" s="4"/>
      <c r="F96" s="5"/>
      <c r="G96" s="12"/>
      <c r="H96" s="12"/>
      <c r="J96" s="12"/>
      <c r="K96" s="12"/>
      <c r="L96" s="207"/>
      <c r="M96" s="208"/>
      <c r="N96" s="12"/>
      <c r="O96" s="12"/>
    </row>
    <row r="97" spans="1:15" ht="12" customHeight="1">
      <c r="A97" s="4"/>
      <c r="B97" s="4"/>
      <c r="C97" s="4"/>
      <c r="D97" s="4"/>
      <c r="E97" s="4"/>
      <c r="F97" s="5"/>
      <c r="G97" s="12"/>
      <c r="H97" s="12"/>
      <c r="J97" s="12"/>
      <c r="K97" s="12"/>
      <c r="L97" s="207"/>
      <c r="M97" s="208"/>
      <c r="N97" s="12"/>
      <c r="O97" s="12"/>
    </row>
    <row r="98" spans="1:15" ht="12" customHeight="1">
      <c r="A98" s="4"/>
      <c r="B98" s="4"/>
      <c r="C98" s="4"/>
      <c r="D98" s="4"/>
      <c r="E98" s="4"/>
      <c r="F98" s="5"/>
      <c r="G98" s="12"/>
      <c r="H98" s="12"/>
      <c r="J98" s="12"/>
      <c r="K98" s="12"/>
      <c r="L98" s="207"/>
      <c r="M98" s="208"/>
      <c r="N98" s="12"/>
      <c r="O98" s="12"/>
    </row>
    <row r="99" spans="1:15" ht="81.75" customHeight="1">
      <c r="A99" s="4"/>
      <c r="B99" s="4"/>
      <c r="C99" s="4"/>
      <c r="D99" s="4"/>
      <c r="E99" s="4"/>
      <c r="F99" s="5"/>
      <c r="G99" s="12"/>
      <c r="H99" s="12"/>
      <c r="J99" s="12"/>
      <c r="K99" s="12"/>
      <c r="L99" s="207"/>
      <c r="M99" s="208"/>
      <c r="N99" s="12"/>
      <c r="O99" s="12"/>
    </row>
    <row r="100" spans="1:15" ht="12" customHeight="1">
      <c r="A100" s="4"/>
      <c r="B100" s="4"/>
      <c r="C100" s="4"/>
      <c r="D100" s="4"/>
      <c r="E100" s="4"/>
      <c r="F100" s="5"/>
      <c r="G100" s="12"/>
      <c r="H100" s="12"/>
      <c r="J100" s="12"/>
      <c r="K100" s="12"/>
      <c r="L100" s="207"/>
      <c r="M100" s="208"/>
      <c r="N100" s="12"/>
      <c r="O100" s="12"/>
    </row>
    <row r="101" spans="1:15" ht="12" customHeight="1">
      <c r="A101" s="4"/>
      <c r="B101" s="4"/>
      <c r="C101" s="4"/>
      <c r="D101" s="4"/>
      <c r="E101" s="4"/>
      <c r="F101" s="5"/>
      <c r="G101" s="12"/>
      <c r="H101" s="12"/>
      <c r="J101" s="12"/>
      <c r="K101" s="12"/>
      <c r="L101" s="207"/>
      <c r="M101" s="208"/>
      <c r="N101" s="12"/>
      <c r="O101" s="12"/>
    </row>
    <row r="102" spans="1:15" ht="12" customHeight="1">
      <c r="A102" s="4"/>
      <c r="B102" s="4"/>
      <c r="C102" s="4"/>
      <c r="D102" s="4"/>
      <c r="E102" s="4"/>
      <c r="F102" s="5"/>
      <c r="G102" s="12"/>
      <c r="H102" s="12"/>
      <c r="J102" s="12"/>
      <c r="K102" s="12"/>
      <c r="L102" s="207"/>
      <c r="M102" s="208"/>
      <c r="N102" s="12"/>
      <c r="O102" s="12"/>
    </row>
    <row r="103" spans="1:15" ht="12" customHeight="1">
      <c r="A103" s="4"/>
      <c r="B103" s="4"/>
      <c r="C103" s="4"/>
      <c r="D103" s="4"/>
      <c r="E103" s="4"/>
      <c r="F103" s="5"/>
      <c r="G103" s="12"/>
      <c r="H103" s="12"/>
      <c r="J103" s="12"/>
      <c r="K103" s="12"/>
      <c r="L103" s="207"/>
      <c r="M103" s="208"/>
      <c r="N103" s="12"/>
      <c r="O103" s="12"/>
    </row>
    <row r="104" spans="1:15" ht="12" customHeight="1">
      <c r="A104" s="4"/>
      <c r="B104" s="4"/>
      <c r="C104" s="4"/>
      <c r="D104" s="4"/>
      <c r="E104" s="4"/>
      <c r="F104" s="5"/>
      <c r="G104" s="12"/>
      <c r="H104" s="12"/>
      <c r="J104" s="12"/>
      <c r="K104" s="12"/>
      <c r="L104" s="207"/>
      <c r="M104" s="208"/>
      <c r="N104" s="12"/>
      <c r="O104" s="12"/>
    </row>
    <row r="105" spans="1:15" ht="12" customHeight="1">
      <c r="A105" s="4"/>
      <c r="B105" s="4"/>
      <c r="C105" s="4"/>
      <c r="D105" s="4"/>
      <c r="E105" s="4"/>
      <c r="F105" s="5"/>
      <c r="G105" s="12"/>
      <c r="H105" s="12"/>
      <c r="J105" s="12"/>
      <c r="K105" s="12"/>
      <c r="L105" s="207"/>
      <c r="M105" s="208"/>
      <c r="N105" s="12"/>
      <c r="O105" s="12"/>
    </row>
    <row r="106" spans="1:15" ht="12" customHeight="1">
      <c r="A106" s="4"/>
      <c r="B106" s="4"/>
      <c r="C106" s="4"/>
      <c r="D106" s="4"/>
      <c r="E106" s="4"/>
      <c r="F106" s="5"/>
      <c r="G106" s="12"/>
      <c r="H106" s="12"/>
      <c r="J106" s="12"/>
      <c r="K106" s="12"/>
      <c r="L106" s="207"/>
      <c r="M106" s="208"/>
      <c r="N106" s="12"/>
      <c r="O106" s="12"/>
    </row>
    <row r="107" spans="1:15" ht="12" customHeight="1">
      <c r="A107" s="4"/>
      <c r="B107" s="4"/>
      <c r="C107" s="4"/>
      <c r="D107" s="4"/>
      <c r="E107" s="4"/>
      <c r="F107" s="5"/>
      <c r="G107" s="12"/>
      <c r="H107" s="12"/>
      <c r="J107" s="12"/>
      <c r="K107" s="12"/>
      <c r="L107" s="207"/>
      <c r="M107" s="208"/>
      <c r="N107" s="12"/>
      <c r="O107" s="12"/>
    </row>
    <row r="108" spans="1:15" ht="5.25" customHeight="1">
      <c r="A108" s="4"/>
      <c r="B108" s="4"/>
      <c r="C108" s="4"/>
      <c r="D108" s="4"/>
      <c r="E108" s="4"/>
      <c r="F108" s="5"/>
      <c r="G108" s="12"/>
      <c r="H108" s="12"/>
      <c r="J108" s="12"/>
      <c r="K108" s="12"/>
      <c r="L108" s="207"/>
      <c r="M108" s="208"/>
      <c r="N108" s="12"/>
      <c r="O108" s="12"/>
    </row>
    <row r="109" spans="1:15" ht="7.5" customHeight="1">
      <c r="A109" s="4"/>
      <c r="B109" s="4"/>
      <c r="C109" s="4"/>
      <c r="D109" s="4"/>
      <c r="E109" s="4"/>
      <c r="F109" s="5"/>
      <c r="G109" s="12"/>
      <c r="H109" s="12"/>
      <c r="J109" s="12"/>
      <c r="K109" s="12"/>
      <c r="L109" s="207"/>
      <c r="M109" s="208"/>
      <c r="N109" s="12"/>
      <c r="O109" s="12"/>
    </row>
    <row r="110" spans="1:15" ht="12" customHeight="1">
      <c r="A110" s="4"/>
      <c r="B110" s="4"/>
      <c r="C110" s="4"/>
      <c r="D110" s="4"/>
      <c r="E110" s="4"/>
      <c r="F110" s="5"/>
      <c r="G110" s="12"/>
      <c r="H110" s="12"/>
      <c r="J110" s="12"/>
      <c r="K110" s="12"/>
      <c r="L110" s="207"/>
      <c r="M110" s="208"/>
      <c r="N110" s="12"/>
      <c r="O110" s="12"/>
    </row>
    <row r="111" spans="1:15" ht="12" customHeight="1">
      <c r="A111" s="4"/>
      <c r="B111" s="4"/>
      <c r="C111" s="4"/>
      <c r="D111" s="4"/>
      <c r="E111" s="4"/>
      <c r="F111" s="5"/>
      <c r="G111" s="12"/>
      <c r="H111" s="12"/>
      <c r="J111" s="12"/>
      <c r="K111" s="12"/>
      <c r="L111" s="207"/>
      <c r="M111" s="208"/>
      <c r="N111" s="12"/>
      <c r="O111" s="12"/>
    </row>
    <row r="112" spans="1:15" ht="12" customHeight="1">
      <c r="A112" s="4"/>
      <c r="B112" s="4"/>
      <c r="C112" s="4"/>
      <c r="D112" s="4"/>
      <c r="E112" s="4"/>
      <c r="F112" s="5"/>
      <c r="G112" s="12"/>
      <c r="H112" s="12"/>
      <c r="J112" s="12"/>
      <c r="K112" s="12"/>
      <c r="L112" s="207"/>
      <c r="M112" s="208"/>
      <c r="N112" s="12"/>
      <c r="O112" s="12"/>
    </row>
    <row r="113" spans="1:15" ht="12" customHeight="1">
      <c r="A113" s="4"/>
      <c r="B113" s="4"/>
      <c r="C113" s="4"/>
      <c r="D113" s="4"/>
      <c r="E113" s="4"/>
      <c r="F113" s="5"/>
      <c r="G113" s="12"/>
      <c r="H113" s="12"/>
      <c r="J113" s="12"/>
      <c r="K113" s="12"/>
      <c r="L113" s="207"/>
      <c r="M113" s="208"/>
      <c r="N113" s="12"/>
      <c r="O113" s="12"/>
    </row>
    <row r="114" spans="1:15" ht="12" customHeight="1">
      <c r="A114" s="4"/>
      <c r="B114" s="4"/>
      <c r="C114" s="4"/>
      <c r="D114" s="4"/>
      <c r="E114" s="4"/>
      <c r="F114" s="5"/>
      <c r="G114" s="12"/>
      <c r="H114" s="12"/>
      <c r="J114" s="12"/>
      <c r="K114" s="12"/>
      <c r="L114" s="207"/>
      <c r="M114" s="208"/>
      <c r="N114" s="12"/>
      <c r="O114" s="12"/>
    </row>
    <row r="115" spans="7:19" ht="23.25" customHeight="1">
      <c r="G115" s="354">
        <f>G85+H85+I85+H86</f>
        <v>41057236</v>
      </c>
      <c r="H115" s="354"/>
      <c r="I115" s="355"/>
      <c r="J115" s="356">
        <f>J85+K85</f>
        <v>37157356</v>
      </c>
      <c r="K115" s="357"/>
      <c r="L115" s="356">
        <f>L85+M85</f>
        <v>5399500</v>
      </c>
      <c r="M115" s="357"/>
      <c r="N115" s="356">
        <f>N85+O85</f>
        <v>3246000</v>
      </c>
      <c r="O115" s="357"/>
      <c r="P115" s="356">
        <f>P85+Q85</f>
        <v>9085000</v>
      </c>
      <c r="Q115" s="357"/>
      <c r="R115" s="209"/>
      <c r="S115" s="209"/>
    </row>
    <row r="116" spans="4:10" ht="15.75">
      <c r="D116" s="133"/>
      <c r="E116" s="411">
        <f>F85</f>
        <v>122352153</v>
      </c>
      <c r="F116" s="412"/>
      <c r="G116" s="148"/>
      <c r="H116" s="148"/>
      <c r="I116" s="11"/>
      <c r="J116" s="11"/>
    </row>
    <row r="117" spans="4:10" ht="11.25">
      <c r="D117" s="10"/>
      <c r="E117" s="9"/>
      <c r="F117" s="8"/>
      <c r="G117" s="8"/>
      <c r="H117" s="8"/>
      <c r="I117" s="9"/>
      <c r="J117" s="9"/>
    </row>
    <row r="118" spans="5:6" ht="11.25">
      <c r="E118" s="9"/>
      <c r="F118" s="8"/>
    </row>
    <row r="119" spans="4:10" ht="11.25">
      <c r="D119" s="6"/>
      <c r="E119" s="6"/>
      <c r="F119" s="7"/>
      <c r="G119" s="434"/>
      <c r="H119" s="434"/>
      <c r="I119" s="434"/>
      <c r="J119" s="434"/>
    </row>
    <row r="120" spans="4:10" ht="11.25">
      <c r="D120" s="6"/>
      <c r="E120" s="6"/>
      <c r="F120" s="7"/>
      <c r="G120" s="8"/>
      <c r="H120" s="8"/>
      <c r="I120" s="9"/>
      <c r="J120" s="9"/>
    </row>
    <row r="121" spans="4:10" ht="11.25">
      <c r="D121" s="6"/>
      <c r="E121" s="6"/>
      <c r="F121" s="7"/>
      <c r="G121" s="8"/>
      <c r="H121" s="8"/>
      <c r="I121" s="9"/>
      <c r="J121" s="9"/>
    </row>
    <row r="122" spans="4:6" ht="9.75">
      <c r="D122" s="6"/>
      <c r="E122" s="6"/>
      <c r="F122" s="7"/>
    </row>
    <row r="123" spans="4:6" ht="9.75">
      <c r="D123" s="6"/>
      <c r="E123" s="6"/>
      <c r="F123" s="7"/>
    </row>
    <row r="124" spans="4:6" ht="9.75">
      <c r="D124" s="6"/>
      <c r="E124" s="6"/>
      <c r="F124" s="7"/>
    </row>
    <row r="125" spans="4:6" ht="9.75">
      <c r="D125" s="6"/>
      <c r="E125" s="6"/>
      <c r="F125" s="7"/>
    </row>
    <row r="126" spans="4:6" ht="9.75">
      <c r="D126" s="6"/>
      <c r="E126" s="6"/>
      <c r="F126" s="7"/>
    </row>
    <row r="127" spans="4:6" ht="9.75">
      <c r="D127" s="6"/>
      <c r="E127" s="6"/>
      <c r="F127" s="7"/>
    </row>
  </sheetData>
  <sheetProtection/>
  <mergeCells count="113">
    <mergeCell ref="O85:O86"/>
    <mergeCell ref="P85:P86"/>
    <mergeCell ref="Q85:Q86"/>
    <mergeCell ref="R85:R86"/>
    <mergeCell ref="S85:S86"/>
    <mergeCell ref="H89:I89"/>
    <mergeCell ref="I85:I86"/>
    <mergeCell ref="J85:J86"/>
    <mergeCell ref="K85:K86"/>
    <mergeCell ref="L85:L86"/>
    <mergeCell ref="M85:M86"/>
    <mergeCell ref="N85:N86"/>
    <mergeCell ref="A62:A63"/>
    <mergeCell ref="B62:B63"/>
    <mergeCell ref="C62:C63"/>
    <mergeCell ref="D62:D63"/>
    <mergeCell ref="E62:E63"/>
    <mergeCell ref="F62:F63"/>
    <mergeCell ref="A58:A59"/>
    <mergeCell ref="B58:B59"/>
    <mergeCell ref="C58:C59"/>
    <mergeCell ref="D58:D59"/>
    <mergeCell ref="E58:E59"/>
    <mergeCell ref="F58:F59"/>
    <mergeCell ref="A68:A69"/>
    <mergeCell ref="B68:B69"/>
    <mergeCell ref="C68:C69"/>
    <mergeCell ref="D68:D69"/>
    <mergeCell ref="E68:E69"/>
    <mergeCell ref="F68:F69"/>
    <mergeCell ref="A51:A52"/>
    <mergeCell ref="B51:B52"/>
    <mergeCell ref="C51:C52"/>
    <mergeCell ref="D51:D52"/>
    <mergeCell ref="E51:E52"/>
    <mergeCell ref="F51:F52"/>
    <mergeCell ref="C27:D27"/>
    <mergeCell ref="C34:D34"/>
    <mergeCell ref="R10:S10"/>
    <mergeCell ref="G119:J119"/>
    <mergeCell ref="B79:B80"/>
    <mergeCell ref="R11:R12"/>
    <mergeCell ref="S11:S12"/>
    <mergeCell ref="R13:R15"/>
    <mergeCell ref="S13:S15"/>
    <mergeCell ref="A85:D86"/>
    <mergeCell ref="P115:Q115"/>
    <mergeCell ref="L87:M87"/>
    <mergeCell ref="N115:O115"/>
    <mergeCell ref="A35:A39"/>
    <mergeCell ref="B35:B39"/>
    <mergeCell ref="B19:B21"/>
    <mergeCell ref="D79:D80"/>
    <mergeCell ref="E79:E80"/>
    <mergeCell ref="A19:A21"/>
    <mergeCell ref="A79:A80"/>
    <mergeCell ref="E116:F116"/>
    <mergeCell ref="F13:F15"/>
    <mergeCell ref="G11:G12"/>
    <mergeCell ref="A16:A18"/>
    <mergeCell ref="B16:B18"/>
    <mergeCell ref="D35:D36"/>
    <mergeCell ref="D13:D15"/>
    <mergeCell ref="E35:E39"/>
    <mergeCell ref="D19:D21"/>
    <mergeCell ref="G13:G15"/>
    <mergeCell ref="K13:K15"/>
    <mergeCell ref="A13:A15"/>
    <mergeCell ref="G10:I10"/>
    <mergeCell ref="O11:O12"/>
    <mergeCell ref="J11:J12"/>
    <mergeCell ref="L13:L15"/>
    <mergeCell ref="O13:O15"/>
    <mergeCell ref="J13:J15"/>
    <mergeCell ref="L11:L12"/>
    <mergeCell ref="D16:D18"/>
    <mergeCell ref="E19:E21"/>
    <mergeCell ref="D9:D11"/>
    <mergeCell ref="H11:H12"/>
    <mergeCell ref="N11:N12"/>
    <mergeCell ref="J10:K10"/>
    <mergeCell ref="E16:E18"/>
    <mergeCell ref="M13:M15"/>
    <mergeCell ref="I13:I15"/>
    <mergeCell ref="E13:E15"/>
    <mergeCell ref="Q13:Q15"/>
    <mergeCell ref="K11:K12"/>
    <mergeCell ref="M11:M12"/>
    <mergeCell ref="I11:I12"/>
    <mergeCell ref="N10:O10"/>
    <mergeCell ref="L10:M10"/>
    <mergeCell ref="P13:P15"/>
    <mergeCell ref="N13:N15"/>
    <mergeCell ref="A7:Q7"/>
    <mergeCell ref="A9:A12"/>
    <mergeCell ref="B9:B12"/>
    <mergeCell ref="C9:C12"/>
    <mergeCell ref="P10:Q10"/>
    <mergeCell ref="Q11:Q12"/>
    <mergeCell ref="E9:E12"/>
    <mergeCell ref="F9:F12"/>
    <mergeCell ref="P11:P12"/>
    <mergeCell ref="G9:S9"/>
    <mergeCell ref="A81:A83"/>
    <mergeCell ref="B81:B83"/>
    <mergeCell ref="D81:D83"/>
    <mergeCell ref="E81:E83"/>
    <mergeCell ref="G115:I115"/>
    <mergeCell ref="L115:M115"/>
    <mergeCell ref="J115:K115"/>
    <mergeCell ref="E85:E86"/>
    <mergeCell ref="F85:F86"/>
    <mergeCell ref="G85:G86"/>
  </mergeCells>
  <printOptions horizontalCentered="1"/>
  <pageMargins left="0.35433070866141736" right="0.4330708661417323" top="0.5905511811023623" bottom="0.5905511811023623" header="0.3149606299212598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6" sqref="B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2012-12-17T13:09:08Z</cp:lastPrinted>
  <dcterms:created xsi:type="dcterms:W3CDTF">2002-08-13T10:14:59Z</dcterms:created>
  <dcterms:modified xsi:type="dcterms:W3CDTF">2012-12-17T13:17:19Z</dcterms:modified>
  <cp:category/>
  <cp:version/>
  <cp:contentType/>
  <cp:contentStatus/>
</cp:coreProperties>
</file>