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015" activeTab="0"/>
  </bookViews>
  <sheets>
    <sheet name="szczegolowe" sheetId="1" r:id="rId1"/>
    <sheet name="Arkusz1" sheetId="2" r:id="rId2"/>
  </sheets>
  <definedNames>
    <definedName name="_xlnm.Print_Titles" localSheetId="0">'szczegolowe'!$9:$12</definedName>
  </definedNames>
  <calcPr fullCalcOnLoad="1"/>
</workbook>
</file>

<file path=xl/sharedStrings.xml><?xml version="1.0" encoding="utf-8"?>
<sst xmlns="http://schemas.openxmlformats.org/spreadsheetml/2006/main" count="198" uniqueCount="148">
  <si>
    <t>OGÓŁEM</t>
  </si>
  <si>
    <t>01010</t>
  </si>
  <si>
    <t xml:space="preserve">Lp. </t>
  </si>
  <si>
    <t xml:space="preserve">§ </t>
  </si>
  <si>
    <t>Nazwa programu inwestycyjnego</t>
  </si>
  <si>
    <t>Okres  realizacji programu</t>
  </si>
  <si>
    <t>w tym zadania:</t>
  </si>
  <si>
    <t>Budownictwo komunalne</t>
  </si>
  <si>
    <t>WYSOKOŚĆ NAKŁADÓW</t>
  </si>
  <si>
    <t>Wólka Kosowska -Projekt i budowa przedszkola</t>
  </si>
  <si>
    <t>Rady Gminy Lesznowola</t>
  </si>
  <si>
    <t>Program rozwoju oświaty i sportu</t>
  </si>
  <si>
    <t>Dochody własne</t>
  </si>
  <si>
    <t>Środki pomocowe, 
 dotacje i inne</t>
  </si>
  <si>
    <t>2004-2013</t>
  </si>
  <si>
    <t>Rozdz.</t>
  </si>
  <si>
    <t xml:space="preserve">Program rozwoju  infrastruktury </t>
  </si>
  <si>
    <t>2011-2012</t>
  </si>
  <si>
    <t xml:space="preserve">Łączne nakłady inwestycyjne               </t>
  </si>
  <si>
    <t>Załącznik Nr 3a</t>
  </si>
  <si>
    <t>Mysiadło i Nowa Iwiczna - Budowa odwodnienia</t>
  </si>
  <si>
    <t>2011-2013</t>
  </si>
  <si>
    <t xml:space="preserve">                    II etap 20.400.000,-zł </t>
  </si>
  <si>
    <t xml:space="preserve">                    III etap 20.000.000,-zł </t>
  </si>
  <si>
    <t>2010-2014</t>
  </si>
  <si>
    <t xml:space="preserve">Program rozwoju gospod wodno - ściekowej </t>
  </si>
  <si>
    <t>2009-2013</t>
  </si>
  <si>
    <t>Warszawianka - Budowa ciągu pieszo-jezdnego od ul. Rejonowej (vis a vis ul. Brzozowej) - ul. Sielankowa</t>
  </si>
  <si>
    <t>Warszawianka - Budowa wodociagu z przyłączami i kanalizacji grawitacyjnej z przyłączami na działkach nr ewid 23, 9/10, 9/11, 9/12, 9/13, 9/15, 9/16, 9/17, 9/19</t>
  </si>
  <si>
    <t>Łoziska - Budowa kanalizacji z przyłączami działki nr ew. 2/1, 2/2, 2/3, 56/11, 56/18, 56/23, 56/24, 56/26, 56/27, 224</t>
  </si>
  <si>
    <t>Wilcza Góra-Projekt  budowy ul. Jasnej z odwodnieniem</t>
  </si>
  <si>
    <t>1.1</t>
  </si>
  <si>
    <t>1.2</t>
  </si>
  <si>
    <t>1.3</t>
  </si>
  <si>
    <t>1.4</t>
  </si>
  <si>
    <t>1.6</t>
  </si>
  <si>
    <t>1.7</t>
  </si>
  <si>
    <t>1.</t>
  </si>
  <si>
    <t>2.</t>
  </si>
  <si>
    <t>2.1</t>
  </si>
  <si>
    <t>2.4</t>
  </si>
  <si>
    <t>2.5</t>
  </si>
  <si>
    <t>3.</t>
  </si>
  <si>
    <t>3.1</t>
  </si>
  <si>
    <t>3.2</t>
  </si>
  <si>
    <t>3.3</t>
  </si>
  <si>
    <t>4.</t>
  </si>
  <si>
    <t>4.2</t>
  </si>
  <si>
    <t>4.3</t>
  </si>
  <si>
    <t>4.4</t>
  </si>
  <si>
    <t>4.5</t>
  </si>
  <si>
    <t>4.6</t>
  </si>
  <si>
    <t>4.7</t>
  </si>
  <si>
    <t>4.8</t>
  </si>
  <si>
    <t xml:space="preserve">Nowa Wola-Moderniz, remont ul. Plonowej I etap </t>
  </si>
  <si>
    <t>Lesznowola - Projekt i budowa oświetlenia ul. Dworkowej  i Słonecznej (pkt świetlne)</t>
  </si>
  <si>
    <t>2012-2014</t>
  </si>
  <si>
    <t>2012-2013</t>
  </si>
  <si>
    <t>4.11</t>
  </si>
  <si>
    <t>4.12</t>
  </si>
  <si>
    <t>4.13</t>
  </si>
  <si>
    <t>4.14</t>
  </si>
  <si>
    <t>4.15</t>
  </si>
  <si>
    <t>4.16</t>
  </si>
  <si>
    <t xml:space="preserve">Łazy - Aktualizacja projektu i budowa świetlicy    </t>
  </si>
  <si>
    <t xml:space="preserve">Podolszyn - Budowa świetlicy                    </t>
  </si>
  <si>
    <t>Mysiadło- Projekt i przebudowa ul. Polnej wraz z odwodnieniem</t>
  </si>
  <si>
    <t xml:space="preserve">Magdalenka -Budowa ul. Okrężnej </t>
  </si>
  <si>
    <t>Magdalenka -Budowa ul. Modrzewiowej</t>
  </si>
  <si>
    <t>Magdalenka -Budowa ul. Jałowcowej</t>
  </si>
  <si>
    <t>Magdalenka -Projekt i budowa ciągu pieszo-rowerowego - III etap</t>
  </si>
  <si>
    <t xml:space="preserve"> Nowa Iwiczna i Stara Iwiczna - Projekt kanalizacji deszczowej ul. Kielecka, ul. Cisowa, ul. Krasickiego i Al. Zgoda</t>
  </si>
  <si>
    <t>4.1</t>
  </si>
  <si>
    <t>Mysiadło- Budowa ul. Aronii i Porzeczkowej</t>
  </si>
  <si>
    <t>4.17</t>
  </si>
  <si>
    <t>Nowa Iwiczna - Projekt kanalizacji deszczowej ul. Wiosenna, Spacerowa, Zimowa i Graniczna  na odcinku od ul. Kwiatowej do ul. Mleczarskiej</t>
  </si>
  <si>
    <t>2004-2016</t>
  </si>
  <si>
    <t>Janczewice-Lesznowola - Projekt budowy ul. Żytniej wraz z kanalizacją deszczową</t>
  </si>
  <si>
    <t>Nowa Iwiczna - Projekt budowy ul. Willowej oraz kanalizacji deszczowej w ulicach: Willowej, Cichej , Krasickiego i działki nr. 31/40</t>
  </si>
  <si>
    <t>4.18</t>
  </si>
  <si>
    <t>4.19</t>
  </si>
  <si>
    <t xml:space="preserve">Lesznowola - Projekt i budowa  ul. Okrężnej </t>
  </si>
  <si>
    <t xml:space="preserve">Lesznowola - Projekt i  rozbudowa  ul. GRN  </t>
  </si>
  <si>
    <t>4.20</t>
  </si>
  <si>
    <t>2012-2016</t>
  </si>
  <si>
    <t>2012-2015</t>
  </si>
  <si>
    <t xml:space="preserve">Zgorzała - Budowa świetlicy  II etap                 </t>
  </si>
  <si>
    <t>Stachowo, Wólka Kosowska, PAN Kosów i Mroków  - Projekt i budowa ul. Karasia z odwodnieniem</t>
  </si>
  <si>
    <t>Przeciwdziałanie wykluczeniu cyfrowemu w Gminie Lesznowola</t>
  </si>
  <si>
    <t xml:space="preserve">Magdalenka - Projekt świetlicy       </t>
  </si>
  <si>
    <t>2010-2012</t>
  </si>
  <si>
    <t>Stefanowo- Projekt i przebudowa ul. Uroczej wraz z budową chodnika</t>
  </si>
  <si>
    <t>4.21</t>
  </si>
  <si>
    <t xml:space="preserve"> </t>
  </si>
  <si>
    <t>2009-2016</t>
  </si>
  <si>
    <t>4.22</t>
  </si>
  <si>
    <t>4.23</t>
  </si>
  <si>
    <t>4.24</t>
  </si>
  <si>
    <t>4.25</t>
  </si>
  <si>
    <t>4.26</t>
  </si>
  <si>
    <t>4.27</t>
  </si>
  <si>
    <t>4.29</t>
  </si>
  <si>
    <t>Jazgarzewszczyzna -Projekt budowy ul. Krzywej wraz z kanalizacją deszczową</t>
  </si>
  <si>
    <t>Łazy - Projekt budowy ul. Kwiatowej wraz z kanalizacją deszczową</t>
  </si>
  <si>
    <t>Kolonia Lesznowola - Projekt  i budowa ul. Krótkiej</t>
  </si>
  <si>
    <t>Marysin- Projekt budowy ul. Zdrowotnej  na odcinku od Al. Krakowskiej do ul. Ludowej oraz ul. Ludowej wraz z kanalizacją deszczową</t>
  </si>
  <si>
    <t>Marysin- Projekt budowy ul. Zdrowotnej na oddcinku od ul. Ludowej do granicy administracyjnej gminy Lesznowola wraz z kanalizacją deszczową</t>
  </si>
  <si>
    <t>Mysiadło - Projekt budowy ulic Goździków, Poprzecznej, Wiejskiej i Zakręt wraz z kanalizacją deszczową</t>
  </si>
  <si>
    <t>Nowa Iwiczna - Projekt i rozbudowa ul. Torowej wraz z kanalizacją deszczową</t>
  </si>
  <si>
    <t>Wilcza Góra-Projekt  budowy ul. Przyleśnej wraz z kanalizacją deszczową</t>
  </si>
  <si>
    <t xml:space="preserve">Lesznowola - Projekt budowy drogi na odcinku od ul. Jedności na działkach nr149/3, 150/4, 151/5 , 152, 159/1, 160/2 i 160/1  wraz z kanalizacja deszczową </t>
  </si>
  <si>
    <t xml:space="preserve">Lesznowola-Projekt i budowa parkingu wraz z odwodnieniem i zjazdem z drogi lokalnej 18 KD G-L przy Zespole Szkół Publicznych </t>
  </si>
  <si>
    <t>Lesznowola - Projekt i  budowa  ul. Sportowej i Ornej wraz z kanalizacja deszczową</t>
  </si>
  <si>
    <t>Łazy - Projekt budowy ul. Spokojnej, Marzeń  i Szmaragdowej  wraz z kanalizacją deszczową</t>
  </si>
  <si>
    <t>Środki pomocowe,  dotacje i inne</t>
  </si>
  <si>
    <t>3.4</t>
  </si>
  <si>
    <t>Mysiadło-Projekt i budowa przyłącza energetycznego 15 kV do CEiS (j.w.)</t>
  </si>
  <si>
    <t>4.30</t>
  </si>
  <si>
    <t>Internet dla mieszkańców Gminy Lesznowola</t>
  </si>
  <si>
    <t>6059 bp.</t>
  </si>
  <si>
    <t>6059 bg.</t>
  </si>
  <si>
    <t>2010-2015</t>
  </si>
  <si>
    <t>2013-2015</t>
  </si>
  <si>
    <t>1.5</t>
  </si>
  <si>
    <t>2.2</t>
  </si>
  <si>
    <t>Zamienie- Budowa ul. Błędnej III etap</t>
  </si>
  <si>
    <t>4.31</t>
  </si>
  <si>
    <t>2011-2014</t>
  </si>
  <si>
    <t>2013-2016</t>
  </si>
  <si>
    <t xml:space="preserve">       I etap 54.186.024,-zł </t>
  </si>
  <si>
    <r>
      <t>Mysiadło - Projekt i budowa                                         "Cenrtrum Edukacji i Sportu"</t>
    </r>
    <r>
      <rPr>
        <vertAlign val="superscript"/>
        <sz val="7"/>
        <rFont val="Cambria"/>
        <family val="1"/>
      </rPr>
      <t xml:space="preserve">                                                                                                           </t>
    </r>
    <r>
      <rPr>
        <sz val="7"/>
        <rFont val="Cambria"/>
        <family val="1"/>
      </rPr>
      <t xml:space="preserve">(Razem 72.881.024,-zł) </t>
    </r>
    <r>
      <rPr>
        <vertAlign val="superscript"/>
        <sz val="7"/>
        <rFont val="Cambria"/>
        <family val="1"/>
      </rPr>
      <t xml:space="preserve">1)                   </t>
    </r>
  </si>
  <si>
    <t>2006-2017</t>
  </si>
  <si>
    <t>Przyspieszenie wzrostu konkurencyjności województwa mazowieckiego, przez budowanie społeczeństwa informatycznego i gospodarki opartej na wiedzy, przez stworzenie zintegrowanych baz wiedzy o Mazowszu</t>
  </si>
  <si>
    <t>15011</t>
  </si>
  <si>
    <t>Rozwój elektronicznej administracji w samorządach województwa mazowieckiego wspomagającej niwelowanie dwudzielności potencjału województwa</t>
  </si>
  <si>
    <t>Kredyt/          obligacje</t>
  </si>
  <si>
    <t>4.9</t>
  </si>
  <si>
    <t>4.10</t>
  </si>
  <si>
    <t>4.28</t>
  </si>
  <si>
    <r>
      <t xml:space="preserve">Kompleksowy program gospodarki  ściekowej gminy Lesznowola </t>
    </r>
    <r>
      <rPr>
        <vertAlign val="superscript"/>
        <sz val="7"/>
        <rFont val="Cambria"/>
        <family val="1"/>
      </rPr>
      <t xml:space="preserve">1)                                              </t>
    </r>
  </si>
  <si>
    <r>
      <t xml:space="preserve">Kompleksowy program gospodarki wodnej gminy Lesznowola </t>
    </r>
    <r>
      <rPr>
        <vertAlign val="superscript"/>
        <sz val="7"/>
        <rFont val="Cambria"/>
        <family val="1"/>
      </rPr>
      <t xml:space="preserve">1)                                                </t>
    </r>
  </si>
  <si>
    <t>2011-2015</t>
  </si>
  <si>
    <t xml:space="preserve">Lesznowola - Projekt budowy budynku socjalnego </t>
  </si>
  <si>
    <t>2.6</t>
  </si>
  <si>
    <t>WYKAZ PRZEDSIĘWZIEĆ MAJĄTKOWYCH GMINY LESZNOWOLA NA LATA 2012-2017 - wg źródeł finansowania - w 2012r.- po zmianach</t>
  </si>
  <si>
    <t>Mysiadło- Projekt i adaptacja budynku przy ul. Osiedlowej - filia GOPS</t>
  </si>
  <si>
    <t>Do Uchwały Nr 299/XXIV/2012</t>
  </si>
  <si>
    <t>z dnia 28 grudnia 2012r.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</si>
</sst>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2">
    <font>
      <sz val="10"/>
      <name val="Arial CE"/>
      <family val="0"/>
    </font>
    <font>
      <sz val="11"/>
      <color indexed="8"/>
      <name val="Czcionka tekstu podstawowego"/>
      <family val="2"/>
    </font>
    <font>
      <sz val="6"/>
      <name val="Arial CE"/>
      <family val="2"/>
    </font>
    <font>
      <sz val="7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7"/>
      <color indexed="9"/>
      <name val="Arial CE"/>
      <family val="2"/>
    </font>
    <font>
      <b/>
      <sz val="7"/>
      <name val="Arial CE"/>
      <family val="0"/>
    </font>
    <font>
      <sz val="7"/>
      <name val="Cambria"/>
      <family val="1"/>
    </font>
    <font>
      <vertAlign val="superscript"/>
      <sz val="7"/>
      <name val="Cambria"/>
      <family val="1"/>
    </font>
    <font>
      <sz val="5"/>
      <name val="Arial CE"/>
      <family val="0"/>
    </font>
    <font>
      <sz val="8"/>
      <name val="Cambria"/>
      <family val="1"/>
    </font>
    <font>
      <sz val="8"/>
      <name val="Arial CE"/>
      <family val="0"/>
    </font>
    <font>
      <sz val="9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Cambria"/>
      <family val="1"/>
    </font>
    <font>
      <b/>
      <sz val="7"/>
      <name val="Cambria"/>
      <family val="1"/>
    </font>
    <font>
      <b/>
      <sz val="12"/>
      <name val="Cambria"/>
      <family val="1"/>
    </font>
    <font>
      <b/>
      <u val="single"/>
      <sz val="12"/>
      <name val="Cambria"/>
      <family val="1"/>
    </font>
    <font>
      <b/>
      <sz val="9"/>
      <name val="Cambria"/>
      <family val="1"/>
    </font>
    <font>
      <sz val="6"/>
      <name val="Cambria"/>
      <family val="1"/>
    </font>
    <font>
      <b/>
      <sz val="6"/>
      <name val="Cambria"/>
      <family val="1"/>
    </font>
    <font>
      <sz val="12"/>
      <name val="Cambria"/>
      <family val="1"/>
    </font>
    <font>
      <sz val="10"/>
      <name val="Cambria"/>
      <family val="1"/>
    </font>
    <font>
      <sz val="5"/>
      <name val="Cambria"/>
      <family val="1"/>
    </font>
    <font>
      <b/>
      <sz val="8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dashDot"/>
    </border>
    <border>
      <left style="thin"/>
      <right/>
      <top style="thin"/>
      <bottom/>
    </border>
    <border>
      <left style="thin"/>
      <right style="thin"/>
      <top style="dashDot"/>
      <bottom style="dashDot"/>
    </border>
    <border>
      <left style="thin"/>
      <right/>
      <top style="dashDot"/>
      <bottom style="dashDot"/>
    </border>
    <border>
      <left style="thin"/>
      <right style="thin"/>
      <top style="dashDot"/>
      <bottom style="thin"/>
    </border>
    <border>
      <left style="thin"/>
      <right/>
      <top style="dashDot"/>
      <bottom style="thin"/>
    </border>
    <border>
      <left style="thin"/>
      <right/>
      <top style="dashDot"/>
      <bottom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medium"/>
      <right style="thin"/>
      <top style="thin"/>
      <bottom style="hair"/>
    </border>
    <border>
      <left style="medium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 style="dashDot"/>
    </border>
    <border>
      <left style="medium"/>
      <right style="thin"/>
      <top style="thin"/>
      <bottom style="dashDot"/>
    </border>
    <border>
      <left style="thin"/>
      <right style="thin"/>
      <top style="dashDot"/>
      <bottom style="mediumDashed"/>
    </border>
    <border>
      <left style="thin"/>
      <right style="thin"/>
      <top/>
      <bottom style="mediumDashed"/>
    </border>
    <border>
      <left style="thin"/>
      <right style="thin"/>
      <top style="mediumDashed"/>
      <bottom style="hair"/>
    </border>
    <border>
      <left style="thin"/>
      <right style="thin"/>
      <top style="mediumDashed"/>
      <bottom/>
    </border>
    <border>
      <left style="thin"/>
      <right/>
      <top style="mediumDashed"/>
      <bottom style="hair"/>
    </border>
    <border>
      <left style="medium"/>
      <right style="thin"/>
      <top style="thin"/>
      <bottom/>
    </border>
    <border>
      <left style="thin"/>
      <right style="medium"/>
      <top style="thin"/>
      <bottom style="dashDot"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/>
      <bottom/>
    </border>
    <border>
      <left style="thin"/>
      <right style="medium"/>
      <top style="thin"/>
      <bottom style="hair"/>
    </border>
    <border>
      <left style="medium"/>
      <right style="thin"/>
      <top style="dashDot"/>
      <bottom/>
    </border>
    <border>
      <left style="thin"/>
      <right style="medium"/>
      <top style="dashDot"/>
      <bottom/>
    </border>
    <border>
      <left style="medium"/>
      <right style="thin"/>
      <top style="mediumDashed"/>
      <bottom style="hair"/>
    </border>
    <border>
      <left style="thin"/>
      <right style="medium"/>
      <top style="mediumDashed"/>
      <bottom style="hair"/>
    </border>
    <border>
      <left style="medium"/>
      <right style="thin"/>
      <top/>
      <bottom/>
    </border>
    <border>
      <left style="medium"/>
      <right style="thin"/>
      <top style="dashDot"/>
      <bottom style="dashDot"/>
    </border>
    <border>
      <left style="medium"/>
      <right style="thin"/>
      <top style="dashDot"/>
      <bottom style="thin"/>
    </border>
    <border>
      <left style="thin"/>
      <right style="medium"/>
      <top style="dashDot"/>
      <bottom style="thin"/>
    </border>
    <border>
      <left style="thin"/>
      <right style="medium"/>
      <top style="dashDot"/>
      <bottom style="dashDot"/>
    </border>
    <border>
      <left/>
      <right style="thin"/>
      <top style="thin"/>
      <bottom style="hair"/>
    </border>
    <border>
      <left style="thin"/>
      <right style="medium"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>
        <color indexed="8"/>
      </right>
      <top>
        <color indexed="63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thin"/>
    </border>
    <border>
      <left>
        <color indexed="63"/>
      </left>
      <right>
        <color indexed="63"/>
      </right>
      <top style="dashDot"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dashDot"/>
    </border>
    <border>
      <left>
        <color indexed="63"/>
      </left>
      <right>
        <color indexed="63"/>
      </right>
      <top style="mediumDashed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/>
      <top style="thin"/>
      <bottom/>
    </border>
    <border>
      <left style="medium"/>
      <right style="thin"/>
      <top>
        <color indexed="63"/>
      </top>
      <bottom style="hair"/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/>
      <top>
        <color indexed="63"/>
      </top>
      <bottom style="hair"/>
    </border>
    <border>
      <left/>
      <right style="thin"/>
      <top/>
      <bottom/>
    </border>
    <border>
      <left>
        <color indexed="63"/>
      </left>
      <right style="thin"/>
      <top style="dashDot"/>
      <bottom style="dashDot"/>
    </border>
    <border>
      <left>
        <color indexed="63"/>
      </left>
      <right style="thin"/>
      <top style="dashDot"/>
      <bottom style="thin"/>
    </border>
    <border>
      <left>
        <color indexed="63"/>
      </left>
      <right style="thin"/>
      <top style="thin"/>
      <bottom style="dashDot"/>
    </border>
    <border>
      <left>
        <color indexed="63"/>
      </left>
      <right style="thin"/>
      <top style="dashDot"/>
      <bottom/>
    </border>
    <border>
      <left>
        <color indexed="63"/>
      </left>
      <right style="thin"/>
      <top style="mediumDashed"/>
      <bottom style="hair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/>
      <top style="hair"/>
      <bottom style="thin"/>
    </border>
    <border>
      <left style="medium"/>
      <right>
        <color indexed="63"/>
      </right>
      <top style="hair"/>
      <bottom style="thin"/>
    </border>
    <border>
      <left style="thin"/>
      <right/>
      <top>
        <color indexed="63"/>
      </top>
      <bottom style="mediumDashed"/>
    </border>
    <border>
      <left style="medium"/>
      <right style="thin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thin"/>
      <right style="medium"/>
      <top>
        <color indexed="63"/>
      </top>
      <bottom style="mediumDashed"/>
    </border>
    <border>
      <left>
        <color indexed="63"/>
      </left>
      <right style="thin"/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>
        <color indexed="8"/>
      </right>
      <top>
        <color indexed="63"/>
      </top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/>
      <bottom style="double"/>
    </border>
    <border>
      <left style="thin"/>
      <right style="medium"/>
      <top/>
      <bottom style="double"/>
    </border>
    <border>
      <left style="medium"/>
      <right style="thin"/>
      <top style="double"/>
      <bottom/>
    </border>
    <border>
      <left style="thin"/>
      <right style="medium"/>
      <top style="double"/>
      <bottom/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>
        <color indexed="63"/>
      </right>
      <top/>
      <bottom style="double"/>
    </border>
    <border>
      <left>
        <color indexed="63"/>
      </left>
      <right style="thin"/>
      <top/>
      <bottom style="double"/>
    </border>
    <border>
      <left style="thin"/>
      <right style="thin"/>
      <top/>
      <bottom style="double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47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3" fontId="7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vertical="center" wrapText="1"/>
    </xf>
    <xf numFmtId="0" fontId="32" fillId="34" borderId="13" xfId="0" applyFont="1" applyFill="1" applyBorder="1" applyAlignment="1">
      <alignment horizontal="center" vertical="center"/>
    </xf>
    <xf numFmtId="0" fontId="33" fillId="34" borderId="13" xfId="0" applyFont="1" applyFill="1" applyBorder="1" applyAlignment="1">
      <alignment horizontal="center" vertical="center"/>
    </xf>
    <xf numFmtId="0" fontId="34" fillId="34" borderId="14" xfId="0" applyFont="1" applyFill="1" applyBorder="1" applyAlignment="1">
      <alignment vertical="center" wrapText="1"/>
    </xf>
    <xf numFmtId="0" fontId="34" fillId="34" borderId="15" xfId="0" applyFont="1" applyFill="1" applyBorder="1" applyAlignment="1">
      <alignment vertical="center" wrapText="1"/>
    </xf>
    <xf numFmtId="0" fontId="34" fillId="34" borderId="16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32" fillId="0" borderId="0" xfId="0" applyFont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3" fontId="8" fillId="0" borderId="20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3" fontId="8" fillId="0" borderId="22" xfId="0" applyNumberFormat="1" applyFont="1" applyBorder="1" applyAlignment="1">
      <alignment horizontal="center" vertical="center"/>
    </xf>
    <xf numFmtId="3" fontId="8" fillId="0" borderId="23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 quotePrefix="1">
      <alignment horizontal="center" vertical="center"/>
    </xf>
    <xf numFmtId="0" fontId="8" fillId="0" borderId="10" xfId="0" applyFont="1" applyBorder="1" applyAlignment="1">
      <alignment vertical="center" wrapText="1"/>
    </xf>
    <xf numFmtId="3" fontId="8" fillId="0" borderId="24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3" fontId="11" fillId="0" borderId="26" xfId="0" applyNumberFormat="1" applyFont="1" applyBorder="1" applyAlignment="1">
      <alignment horizontal="center" vertical="center"/>
    </xf>
    <xf numFmtId="3" fontId="11" fillId="0" borderId="27" xfId="0" applyNumberFormat="1" applyFont="1" applyFill="1" applyBorder="1" applyAlignment="1">
      <alignment horizontal="center" vertical="center"/>
    </xf>
    <xf numFmtId="3" fontId="11" fillId="0" borderId="24" xfId="0" applyNumberFormat="1" applyFont="1" applyBorder="1" applyAlignment="1">
      <alignment horizontal="center" vertical="center"/>
    </xf>
    <xf numFmtId="3" fontId="11" fillId="0" borderId="28" xfId="0" applyNumberFormat="1" applyFont="1" applyFill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/>
    </xf>
    <xf numFmtId="3" fontId="11" fillId="0" borderId="29" xfId="0" applyNumberFormat="1" applyFont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3" fontId="11" fillId="0" borderId="3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3" fontId="11" fillId="0" borderId="31" xfId="0" applyNumberFormat="1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33" fillId="34" borderId="10" xfId="0" applyFont="1" applyFill="1" applyBorder="1" applyAlignment="1">
      <alignment horizontal="center" vertical="center"/>
    </xf>
    <xf numFmtId="3" fontId="33" fillId="34" borderId="24" xfId="0" applyNumberFormat="1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vertical="center" wrapText="1"/>
    </xf>
    <xf numFmtId="0" fontId="11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vertical="center" wrapText="1"/>
    </xf>
    <xf numFmtId="3" fontId="8" fillId="0" borderId="37" xfId="0" applyNumberFormat="1" applyFont="1" applyBorder="1" applyAlignment="1">
      <alignment horizontal="center" vertical="center"/>
    </xf>
    <xf numFmtId="3" fontId="11" fillId="0" borderId="38" xfId="0" applyNumberFormat="1" applyFont="1" applyFill="1" applyBorder="1" applyAlignment="1">
      <alignment horizontal="center" vertical="center"/>
    </xf>
    <xf numFmtId="0" fontId="36" fillId="34" borderId="13" xfId="0" applyFont="1" applyFill="1" applyBorder="1" applyAlignment="1">
      <alignment horizontal="center" vertical="center"/>
    </xf>
    <xf numFmtId="0" fontId="36" fillId="34" borderId="24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3" fontId="8" fillId="0" borderId="27" xfId="0" applyNumberFormat="1" applyFont="1" applyFill="1" applyBorder="1" applyAlignment="1">
      <alignment horizontal="center" vertical="center"/>
    </xf>
    <xf numFmtId="3" fontId="11" fillId="0" borderId="32" xfId="0" applyNumberFormat="1" applyFont="1" applyFill="1" applyBorder="1" applyAlignment="1">
      <alignment horizontal="center" vertical="center"/>
    </xf>
    <xf numFmtId="3" fontId="11" fillId="0" borderId="40" xfId="0" applyNumberFormat="1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3" fontId="8" fillId="0" borderId="42" xfId="0" applyNumberFormat="1" applyFont="1" applyBorder="1" applyAlignment="1">
      <alignment horizontal="center" vertical="center"/>
    </xf>
    <xf numFmtId="3" fontId="11" fillId="0" borderId="42" xfId="0" applyNumberFormat="1" applyFont="1" applyBorder="1" applyAlignment="1">
      <alignment horizontal="center" vertical="center"/>
    </xf>
    <xf numFmtId="3" fontId="8" fillId="0" borderId="38" xfId="0" applyNumberFormat="1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3" fontId="8" fillId="0" borderId="29" xfId="0" applyNumberFormat="1" applyFont="1" applyBorder="1" applyAlignment="1">
      <alignment horizontal="center" vertical="center"/>
    </xf>
    <xf numFmtId="3" fontId="8" fillId="0" borderId="44" xfId="0" applyNumberFormat="1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37" fillId="0" borderId="42" xfId="0" applyFont="1" applyBorder="1" applyAlignment="1">
      <alignment horizontal="center" vertical="center"/>
    </xf>
    <xf numFmtId="3" fontId="11" fillId="0" borderId="39" xfId="0" applyNumberFormat="1" applyFont="1" applyBorder="1" applyAlignment="1">
      <alignment horizontal="center" vertical="center"/>
    </xf>
    <xf numFmtId="3" fontId="33" fillId="34" borderId="28" xfId="0" applyNumberFormat="1" applyFont="1" applyFill="1" applyBorder="1" applyAlignment="1">
      <alignment horizontal="center" vertical="center"/>
    </xf>
    <xf numFmtId="3" fontId="33" fillId="34" borderId="42" xfId="0" applyNumberFormat="1" applyFont="1" applyFill="1" applyBorder="1" applyAlignment="1">
      <alignment horizontal="center" vertical="center"/>
    </xf>
    <xf numFmtId="3" fontId="8" fillId="0" borderId="40" xfId="0" applyNumberFormat="1" applyFont="1" applyBorder="1" applyAlignment="1">
      <alignment horizontal="center" vertical="center"/>
    </xf>
    <xf numFmtId="3" fontId="37" fillId="0" borderId="27" xfId="0" applyNumberFormat="1" applyFont="1" applyFill="1" applyBorder="1" applyAlignment="1">
      <alignment horizontal="center" vertical="center"/>
    </xf>
    <xf numFmtId="3" fontId="37" fillId="0" borderId="45" xfId="0" applyNumberFormat="1" applyFont="1" applyFill="1" applyBorder="1" applyAlignment="1">
      <alignment horizontal="center" vertical="center"/>
    </xf>
    <xf numFmtId="3" fontId="8" fillId="0" borderId="46" xfId="0" applyNumberFormat="1" applyFont="1" applyFill="1" applyBorder="1" applyAlignment="1">
      <alignment horizontal="center" vertical="center"/>
    </xf>
    <xf numFmtId="3" fontId="8" fillId="0" borderId="47" xfId="0" applyNumberFormat="1" applyFont="1" applyBorder="1" applyAlignment="1">
      <alignment horizontal="center" vertical="center"/>
    </xf>
    <xf numFmtId="3" fontId="37" fillId="0" borderId="46" xfId="0" applyNumberFormat="1" applyFont="1" applyFill="1" applyBorder="1" applyAlignment="1">
      <alignment horizontal="center" vertical="center"/>
    </xf>
    <xf numFmtId="3" fontId="37" fillId="0" borderId="47" xfId="0" applyNumberFormat="1" applyFont="1" applyFill="1" applyBorder="1" applyAlignment="1">
      <alignment horizontal="center" vertical="center"/>
    </xf>
    <xf numFmtId="3" fontId="8" fillId="0" borderId="48" xfId="0" applyNumberFormat="1" applyFont="1" applyFill="1" applyBorder="1" applyAlignment="1">
      <alignment horizontal="center" vertical="center"/>
    </xf>
    <xf numFmtId="3" fontId="8" fillId="0" borderId="49" xfId="0" applyNumberFormat="1" applyFont="1" applyBorder="1" applyAlignment="1">
      <alignment horizontal="center" vertical="center"/>
    </xf>
    <xf numFmtId="3" fontId="37" fillId="0" borderId="48" xfId="0" applyNumberFormat="1" applyFont="1" applyFill="1" applyBorder="1" applyAlignment="1">
      <alignment horizontal="center" vertical="center"/>
    </xf>
    <xf numFmtId="3" fontId="37" fillId="0" borderId="49" xfId="0" applyNumberFormat="1" applyFont="1" applyFill="1" applyBorder="1" applyAlignment="1">
      <alignment horizontal="center" vertical="center"/>
    </xf>
    <xf numFmtId="3" fontId="8" fillId="0" borderId="49" xfId="0" applyNumberFormat="1" applyFont="1" applyFill="1" applyBorder="1" applyAlignment="1">
      <alignment horizontal="center" vertical="center"/>
    </xf>
    <xf numFmtId="3" fontId="8" fillId="0" borderId="38" xfId="0" applyNumberFormat="1" applyFont="1" applyFill="1" applyBorder="1" applyAlignment="1">
      <alignment horizontal="center" vertical="center"/>
    </xf>
    <xf numFmtId="3" fontId="8" fillId="0" borderId="50" xfId="0" applyNumberFormat="1" applyFont="1" applyFill="1" applyBorder="1" applyAlignment="1">
      <alignment horizontal="center" vertical="center"/>
    </xf>
    <xf numFmtId="3" fontId="37" fillId="0" borderId="50" xfId="0" applyNumberFormat="1" applyFont="1" applyFill="1" applyBorder="1" applyAlignment="1">
      <alignment horizontal="center" vertical="center"/>
    </xf>
    <xf numFmtId="3" fontId="37" fillId="0" borderId="44" xfId="0" applyNumberFormat="1" applyFont="1" applyFill="1" applyBorder="1" applyAlignment="1">
      <alignment horizontal="center" vertical="center"/>
    </xf>
    <xf numFmtId="3" fontId="8" fillId="0" borderId="28" xfId="0" applyNumberFormat="1" applyFont="1" applyFill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3" fontId="8" fillId="0" borderId="51" xfId="0" applyNumberFormat="1" applyFont="1" applyFill="1" applyBorder="1" applyAlignment="1">
      <alignment horizontal="center" vertical="center"/>
    </xf>
    <xf numFmtId="3" fontId="8" fillId="0" borderId="52" xfId="0" applyNumberFormat="1" applyFont="1" applyFill="1" applyBorder="1" applyAlignment="1">
      <alignment horizontal="center" vertical="center"/>
    </xf>
    <xf numFmtId="3" fontId="11" fillId="0" borderId="53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8" fillId="0" borderId="0" xfId="0" applyFont="1" applyAlignment="1" quotePrefix="1">
      <alignment horizontal="center" vertical="center"/>
    </xf>
    <xf numFmtId="3" fontId="8" fillId="0" borderId="27" xfId="0" applyNumberFormat="1" applyFont="1" applyFill="1" applyBorder="1" applyAlignment="1" quotePrefix="1">
      <alignment horizontal="center" vertical="center"/>
    </xf>
    <xf numFmtId="3" fontId="8" fillId="0" borderId="54" xfId="0" applyNumberFormat="1" applyFont="1" applyBorder="1" applyAlignment="1">
      <alignment horizontal="center" vertical="center"/>
    </xf>
    <xf numFmtId="3" fontId="8" fillId="0" borderId="53" xfId="0" applyNumberFormat="1" applyFont="1" applyBorder="1" applyAlignment="1">
      <alignment horizontal="center" vertical="center"/>
    </xf>
    <xf numFmtId="3" fontId="8" fillId="0" borderId="28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8" fillId="0" borderId="27" xfId="0" applyFont="1" applyBorder="1" applyAlignment="1">
      <alignment horizontal="center" vertical="center"/>
    </xf>
    <xf numFmtId="3" fontId="8" fillId="0" borderId="45" xfId="0" applyNumberFormat="1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3" fontId="8" fillId="0" borderId="26" xfId="0" applyNumberFormat="1" applyFont="1" applyBorder="1" applyAlignment="1">
      <alignment horizontal="center" vertical="center"/>
    </xf>
    <xf numFmtId="3" fontId="11" fillId="0" borderId="45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left" vertical="center"/>
    </xf>
    <xf numFmtId="3" fontId="8" fillId="0" borderId="41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3" fontId="8" fillId="0" borderId="56" xfId="0" applyNumberFormat="1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3" fontId="8" fillId="0" borderId="57" xfId="0" applyNumberFormat="1" applyFont="1" applyBorder="1" applyAlignment="1">
      <alignment horizontal="center" vertical="center"/>
    </xf>
    <xf numFmtId="3" fontId="8" fillId="0" borderId="58" xfId="0" applyNumberFormat="1" applyFont="1" applyFill="1" applyBorder="1" applyAlignment="1">
      <alignment horizontal="center" vertical="center"/>
    </xf>
    <xf numFmtId="3" fontId="11" fillId="0" borderId="59" xfId="0" applyNumberFormat="1" applyFont="1" applyFill="1" applyBorder="1" applyAlignment="1">
      <alignment horizontal="center" vertical="center"/>
    </xf>
    <xf numFmtId="3" fontId="11" fillId="0" borderId="57" xfId="0" applyNumberFormat="1" applyFont="1" applyBorder="1" applyAlignment="1">
      <alignment horizontal="center" vertical="center"/>
    </xf>
    <xf numFmtId="3" fontId="8" fillId="0" borderId="50" xfId="0" applyNumberFormat="1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3" fontId="8" fillId="0" borderId="30" xfId="0" applyNumberFormat="1" applyFont="1" applyFill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" fontId="37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8" fillId="0" borderId="1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61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62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center" vertical="center"/>
    </xf>
    <xf numFmtId="3" fontId="8" fillId="0" borderId="30" xfId="0" applyNumberFormat="1" applyFont="1" applyFill="1" applyBorder="1" applyAlignment="1" quotePrefix="1">
      <alignment horizontal="center" vertical="center"/>
    </xf>
    <xf numFmtId="3" fontId="8" fillId="0" borderId="63" xfId="0" applyNumberFormat="1" applyFont="1" applyFill="1" applyBorder="1" applyAlignment="1">
      <alignment horizontal="center" vertical="center"/>
    </xf>
    <xf numFmtId="3" fontId="8" fillId="0" borderId="64" xfId="0" applyNumberFormat="1" applyFont="1" applyFill="1" applyBorder="1" applyAlignment="1">
      <alignment horizontal="center" vertical="center"/>
    </xf>
    <xf numFmtId="3" fontId="8" fillId="0" borderId="65" xfId="0" applyNumberFormat="1" applyFont="1" applyFill="1" applyBorder="1" applyAlignment="1">
      <alignment horizontal="center" vertical="center"/>
    </xf>
    <xf numFmtId="3" fontId="8" fillId="0" borderId="66" xfId="0" applyNumberFormat="1" applyFont="1" applyFill="1" applyBorder="1" applyAlignment="1">
      <alignment horizontal="center" vertical="center"/>
    </xf>
    <xf numFmtId="3" fontId="11" fillId="0" borderId="66" xfId="0" applyNumberFormat="1" applyFont="1" applyFill="1" applyBorder="1" applyAlignment="1">
      <alignment horizontal="center" vertical="center"/>
    </xf>
    <xf numFmtId="3" fontId="11" fillId="0" borderId="67" xfId="0" applyNumberFormat="1" applyFont="1" applyFill="1" applyBorder="1" applyAlignment="1">
      <alignment horizontal="center" vertical="center"/>
    </xf>
    <xf numFmtId="3" fontId="33" fillId="34" borderId="66" xfId="0" applyNumberFormat="1" applyFont="1" applyFill="1" applyBorder="1" applyAlignment="1">
      <alignment horizontal="center" vertical="center"/>
    </xf>
    <xf numFmtId="3" fontId="8" fillId="0" borderId="68" xfId="0" applyNumberFormat="1" applyFont="1" applyFill="1" applyBorder="1" applyAlignment="1">
      <alignment horizontal="center" vertical="center"/>
    </xf>
    <xf numFmtId="3" fontId="11" fillId="0" borderId="58" xfId="0" applyNumberFormat="1" applyFont="1" applyFill="1" applyBorder="1" applyAlignment="1">
      <alignment horizontal="center" vertical="center"/>
    </xf>
    <xf numFmtId="3" fontId="11" fillId="0" borderId="69" xfId="0" applyNumberFormat="1" applyFont="1" applyFill="1" applyBorder="1" applyAlignment="1">
      <alignment horizontal="center" vertical="center"/>
    </xf>
    <xf numFmtId="3" fontId="33" fillId="34" borderId="18" xfId="0" applyNumberFormat="1" applyFont="1" applyFill="1" applyBorder="1" applyAlignment="1">
      <alignment horizontal="center" vertical="center"/>
    </xf>
    <xf numFmtId="3" fontId="33" fillId="34" borderId="70" xfId="0" applyNumberFormat="1" applyFont="1" applyFill="1" applyBorder="1" applyAlignment="1">
      <alignment horizontal="center" vertical="center"/>
    </xf>
    <xf numFmtId="3" fontId="33" fillId="34" borderId="40" xfId="0" applyNumberFormat="1" applyFont="1" applyFill="1" applyBorder="1" applyAlignment="1">
      <alignment horizontal="center" vertical="center"/>
    </xf>
    <xf numFmtId="3" fontId="33" fillId="34" borderId="38" xfId="0" applyNumberFormat="1" applyFont="1" applyFill="1" applyBorder="1" applyAlignment="1">
      <alignment horizontal="center" vertical="center"/>
    </xf>
    <xf numFmtId="3" fontId="33" fillId="34" borderId="45" xfId="0" applyNumberFormat="1" applyFont="1" applyFill="1" applyBorder="1" applyAlignment="1">
      <alignment horizontal="center" vertical="center"/>
    </xf>
    <xf numFmtId="3" fontId="11" fillId="0" borderId="71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2" fontId="8" fillId="0" borderId="72" xfId="0" applyNumberFormat="1" applyFont="1" applyFill="1" applyBorder="1" applyAlignment="1">
      <alignment horizontal="left" vertical="center" wrapText="1"/>
    </xf>
    <xf numFmtId="3" fontId="8" fillId="0" borderId="29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vertical="center" wrapText="1"/>
    </xf>
    <xf numFmtId="0" fontId="11" fillId="0" borderId="73" xfId="0" applyFont="1" applyBorder="1" applyAlignment="1">
      <alignment horizontal="center" vertical="center"/>
    </xf>
    <xf numFmtId="3" fontId="11" fillId="0" borderId="74" xfId="0" applyNumberFormat="1" applyFont="1" applyBorder="1" applyAlignment="1">
      <alignment horizontal="center" vertical="center"/>
    </xf>
    <xf numFmtId="3" fontId="11" fillId="0" borderId="75" xfId="0" applyNumberFormat="1" applyFont="1" applyFill="1" applyBorder="1" applyAlignment="1">
      <alignment horizontal="center" vertical="center"/>
    </xf>
    <xf numFmtId="3" fontId="11" fillId="0" borderId="76" xfId="0" applyNumberFormat="1" applyFont="1" applyFill="1" applyBorder="1" applyAlignment="1">
      <alignment horizontal="center" vertical="center"/>
    </xf>
    <xf numFmtId="3" fontId="11" fillId="0" borderId="77" xfId="0" applyNumberFormat="1" applyFont="1" applyBorder="1" applyAlignment="1">
      <alignment horizontal="center" vertical="center"/>
    </xf>
    <xf numFmtId="3" fontId="8" fillId="0" borderId="75" xfId="0" applyNumberFormat="1" applyFont="1" applyBorder="1" applyAlignment="1">
      <alignment horizontal="center" vertical="center"/>
    </xf>
    <xf numFmtId="3" fontId="8" fillId="0" borderId="74" xfId="0" applyNumberFormat="1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3" fontId="8" fillId="0" borderId="78" xfId="0" applyNumberFormat="1" applyFont="1" applyBorder="1" applyAlignment="1">
      <alignment horizontal="center" vertical="center"/>
    </xf>
    <xf numFmtId="3" fontId="8" fillId="0" borderId="77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3" fontId="11" fillId="0" borderId="38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3" fontId="33" fillId="34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32" fillId="0" borderId="0" xfId="0" applyFont="1" applyAlignment="1">
      <alignment horizontal="center" vertical="top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3" fontId="8" fillId="0" borderId="31" xfId="0" applyNumberFormat="1" applyFont="1" applyBorder="1" applyAlignment="1">
      <alignment horizontal="center" vertical="center"/>
    </xf>
    <xf numFmtId="3" fontId="37" fillId="0" borderId="54" xfId="0" applyNumberFormat="1" applyFont="1" applyBorder="1" applyAlignment="1">
      <alignment horizontal="center" vertical="center"/>
    </xf>
    <xf numFmtId="3" fontId="38" fillId="34" borderId="42" xfId="0" applyNumberFormat="1" applyFont="1" applyFill="1" applyBorder="1" applyAlignment="1">
      <alignment horizontal="center" vertical="center"/>
    </xf>
    <xf numFmtId="3" fontId="11" fillId="0" borderId="44" xfId="0" applyNumberFormat="1" applyFont="1" applyBorder="1" applyAlignment="1">
      <alignment horizontal="center" vertical="center"/>
    </xf>
    <xf numFmtId="3" fontId="8" fillId="0" borderId="59" xfId="0" applyNumberFormat="1" applyFont="1" applyFill="1" applyBorder="1" applyAlignment="1">
      <alignment horizontal="center" vertical="center"/>
    </xf>
    <xf numFmtId="3" fontId="11" fillId="0" borderId="56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3" fontId="37" fillId="0" borderId="42" xfId="0" applyNumberFormat="1" applyFont="1" applyFill="1" applyBorder="1" applyAlignment="1">
      <alignment horizontal="center" vertical="center"/>
    </xf>
    <xf numFmtId="3" fontId="37" fillId="0" borderId="28" xfId="0" applyNumberFormat="1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66" xfId="0" applyFont="1" applyFill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11" fillId="0" borderId="15" xfId="0" applyFont="1" applyBorder="1" applyAlignment="1">
      <alignment vertical="center" wrapText="1"/>
    </xf>
    <xf numFmtId="0" fontId="8" fillId="0" borderId="79" xfId="0" applyFont="1" applyBorder="1" applyAlignment="1">
      <alignment horizontal="center" vertical="center" wrapText="1"/>
    </xf>
    <xf numFmtId="3" fontId="11" fillId="0" borderId="80" xfId="0" applyNumberFormat="1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3" fontId="11" fillId="0" borderId="22" xfId="0" applyNumberFormat="1" applyFont="1" applyBorder="1" applyAlignment="1">
      <alignment horizontal="center" vertical="center"/>
    </xf>
    <xf numFmtId="3" fontId="33" fillId="34" borderId="26" xfId="0" applyNumberFormat="1" applyFont="1" applyFill="1" applyBorder="1" applyAlignment="1">
      <alignment horizontal="center" vertical="center"/>
    </xf>
    <xf numFmtId="3" fontId="37" fillId="0" borderId="37" xfId="0" applyNumberFormat="1" applyFont="1" applyFill="1" applyBorder="1" applyAlignment="1">
      <alignment horizontal="center" vertical="center"/>
    </xf>
    <xf numFmtId="3" fontId="8" fillId="0" borderId="37" xfId="0" applyNumberFormat="1" applyFont="1" applyFill="1" applyBorder="1" applyAlignment="1">
      <alignment horizontal="center" vertical="center"/>
    </xf>
    <xf numFmtId="3" fontId="8" fillId="0" borderId="55" xfId="0" applyNumberFormat="1" applyFont="1" applyFill="1" applyBorder="1" applyAlignment="1">
      <alignment horizontal="center" vertical="center"/>
    </xf>
    <xf numFmtId="3" fontId="8" fillId="0" borderId="82" xfId="0" applyNumberFormat="1" applyFont="1" applyFill="1" applyBorder="1" applyAlignment="1">
      <alignment horizontal="center" vertical="center"/>
    </xf>
    <xf numFmtId="3" fontId="8" fillId="0" borderId="83" xfId="0" applyNumberFormat="1" applyFont="1" applyFill="1" applyBorder="1" applyAlignment="1">
      <alignment horizontal="center" vertical="center"/>
    </xf>
    <xf numFmtId="3" fontId="8" fillId="0" borderId="41" xfId="0" applyNumberFormat="1" applyFont="1" applyFill="1" applyBorder="1" applyAlignment="1">
      <alignment horizontal="center" vertical="center"/>
    </xf>
    <xf numFmtId="3" fontId="8" fillId="0" borderId="81" xfId="0" applyNumberFormat="1" applyFont="1" applyFill="1" applyBorder="1" applyAlignment="1">
      <alignment horizontal="center" vertical="center"/>
    </xf>
    <xf numFmtId="3" fontId="8" fillId="0" borderId="60" xfId="0" applyNumberFormat="1" applyFont="1" applyFill="1" applyBorder="1" applyAlignment="1">
      <alignment horizontal="center" vertical="center"/>
    </xf>
    <xf numFmtId="3" fontId="8" fillId="0" borderId="43" xfId="0" applyNumberFormat="1" applyFont="1" applyFill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3" fontId="11" fillId="0" borderId="41" xfId="0" applyNumberFormat="1" applyFont="1" applyBorder="1" applyAlignment="1">
      <alignment horizontal="center" vertical="center"/>
    </xf>
    <xf numFmtId="3" fontId="33" fillId="34" borderId="30" xfId="0" applyNumberFormat="1" applyFont="1" applyFill="1" applyBorder="1" applyAlignment="1">
      <alignment horizontal="center" vertical="center"/>
    </xf>
    <xf numFmtId="3" fontId="11" fillId="0" borderId="43" xfId="0" applyNumberFormat="1" applyFont="1" applyFill="1" applyBorder="1" applyAlignment="1">
      <alignment horizontal="center" vertical="center"/>
    </xf>
    <xf numFmtId="3" fontId="11" fillId="0" borderId="84" xfId="0" applyNumberFormat="1" applyFont="1" applyFill="1" applyBorder="1" applyAlignment="1">
      <alignment horizontal="center" vertical="center"/>
    </xf>
    <xf numFmtId="3" fontId="33" fillId="34" borderId="43" xfId="0" applyNumberFormat="1" applyFont="1" applyFill="1" applyBorder="1" applyAlignment="1">
      <alignment horizontal="center" vertical="center"/>
    </xf>
    <xf numFmtId="3" fontId="8" fillId="0" borderId="85" xfId="0" applyNumberFormat="1" applyFont="1" applyFill="1" applyBorder="1" applyAlignment="1">
      <alignment horizontal="center" vertical="center"/>
    </xf>
    <xf numFmtId="3" fontId="8" fillId="0" borderId="86" xfId="0" applyNumberFormat="1" applyFont="1" applyFill="1" applyBorder="1" applyAlignment="1">
      <alignment horizontal="center" vertical="center"/>
    </xf>
    <xf numFmtId="3" fontId="8" fillId="0" borderId="81" xfId="0" applyNumberFormat="1" applyFont="1" applyBorder="1" applyAlignment="1">
      <alignment horizontal="center" vertical="center"/>
    </xf>
    <xf numFmtId="3" fontId="8" fillId="0" borderId="43" xfId="0" applyNumberFormat="1" applyFont="1" applyBorder="1" applyAlignment="1">
      <alignment horizontal="center" vertical="center"/>
    </xf>
    <xf numFmtId="3" fontId="8" fillId="0" borderId="60" xfId="0" applyNumberFormat="1" applyFont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3" fontId="37" fillId="0" borderId="55" xfId="0" applyNumberFormat="1" applyFont="1" applyFill="1" applyBorder="1" applyAlignment="1">
      <alignment horizontal="center" vertical="center"/>
    </xf>
    <xf numFmtId="3" fontId="37" fillId="0" borderId="85" xfId="0" applyNumberFormat="1" applyFont="1" applyFill="1" applyBorder="1" applyAlignment="1">
      <alignment horizontal="center" vertical="center"/>
    </xf>
    <xf numFmtId="3" fontId="37" fillId="0" borderId="86" xfId="0" applyNumberFormat="1" applyFont="1" applyFill="1" applyBorder="1" applyAlignment="1">
      <alignment horizontal="center" vertical="center"/>
    </xf>
    <xf numFmtId="3" fontId="37" fillId="0" borderId="81" xfId="0" applyNumberFormat="1" applyFont="1" applyFill="1" applyBorder="1" applyAlignment="1">
      <alignment horizontal="center" vertical="center"/>
    </xf>
    <xf numFmtId="3" fontId="12" fillId="0" borderId="0" xfId="0" applyNumberFormat="1" applyFont="1" applyBorder="1" applyAlignment="1">
      <alignment vertical="center"/>
    </xf>
    <xf numFmtId="3" fontId="8" fillId="0" borderId="45" xfId="0" applyNumberFormat="1" applyFont="1" applyFill="1" applyBorder="1" applyAlignment="1">
      <alignment horizontal="center" vertical="center"/>
    </xf>
    <xf numFmtId="3" fontId="8" fillId="0" borderId="54" xfId="0" applyNumberFormat="1" applyFont="1" applyFill="1" applyBorder="1" applyAlignment="1">
      <alignment horizontal="center" vertical="center"/>
    </xf>
    <xf numFmtId="3" fontId="8" fillId="0" borderId="53" xfId="0" applyNumberFormat="1" applyFont="1" applyFill="1" applyBorder="1" applyAlignment="1">
      <alignment horizontal="center" vertical="center"/>
    </xf>
    <xf numFmtId="3" fontId="8" fillId="0" borderId="40" xfId="0" applyNumberFormat="1" applyFont="1" applyFill="1" applyBorder="1" applyAlignment="1">
      <alignment horizontal="center" vertical="center"/>
    </xf>
    <xf numFmtId="3" fontId="8" fillId="0" borderId="44" xfId="0" applyNumberFormat="1" applyFont="1" applyFill="1" applyBorder="1" applyAlignment="1">
      <alignment horizontal="center" vertical="center"/>
    </xf>
    <xf numFmtId="3" fontId="8" fillId="0" borderId="56" xfId="0" applyNumberFormat="1" applyFont="1" applyFill="1" applyBorder="1" applyAlignment="1">
      <alignment horizontal="center" vertical="center"/>
    </xf>
    <xf numFmtId="3" fontId="8" fillId="0" borderId="42" xfId="0" applyNumberFormat="1" applyFont="1" applyFill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3" fontId="11" fillId="0" borderId="42" xfId="0" applyNumberFormat="1" applyFont="1" applyFill="1" applyBorder="1" applyAlignment="1">
      <alignment horizontal="center" vertical="center"/>
    </xf>
    <xf numFmtId="0" fontId="36" fillId="34" borderId="87" xfId="0" applyFont="1" applyFill="1" applyBorder="1" applyAlignment="1">
      <alignment horizontal="center" vertical="center"/>
    </xf>
    <xf numFmtId="0" fontId="32" fillId="34" borderId="87" xfId="0" applyFont="1" applyFill="1" applyBorder="1" applyAlignment="1">
      <alignment horizontal="center" vertical="center"/>
    </xf>
    <xf numFmtId="0" fontId="8" fillId="34" borderId="87" xfId="0" applyFont="1" applyFill="1" applyBorder="1" applyAlignment="1">
      <alignment horizontal="center" vertical="center"/>
    </xf>
    <xf numFmtId="0" fontId="36" fillId="34" borderId="87" xfId="0" applyFont="1" applyFill="1" applyBorder="1" applyAlignment="1">
      <alignment horizontal="left" vertical="center" wrapText="1"/>
    </xf>
    <xf numFmtId="0" fontId="33" fillId="34" borderId="87" xfId="0" applyFont="1" applyFill="1" applyBorder="1" applyAlignment="1">
      <alignment horizontal="center" vertical="center"/>
    </xf>
    <xf numFmtId="3" fontId="33" fillId="34" borderId="88" xfId="0" applyNumberFormat="1" applyFont="1" applyFill="1" applyBorder="1" applyAlignment="1">
      <alignment horizontal="center" vertical="center"/>
    </xf>
    <xf numFmtId="3" fontId="37" fillId="0" borderId="43" xfId="0" applyNumberFormat="1" applyFont="1" applyFill="1" applyBorder="1" applyAlignment="1">
      <alignment horizontal="center" vertical="center"/>
    </xf>
    <xf numFmtId="0" fontId="11" fillId="0" borderId="89" xfId="0" applyFont="1" applyBorder="1" applyAlignment="1">
      <alignment horizontal="left" vertical="center" wrapText="1"/>
    </xf>
    <xf numFmtId="3" fontId="11" fillId="0" borderId="50" xfId="0" applyNumberFormat="1" applyFont="1" applyFill="1" applyBorder="1" applyAlignment="1">
      <alignment horizontal="center" vertical="center"/>
    </xf>
    <xf numFmtId="0" fontId="11" fillId="0" borderId="66" xfId="0" applyFont="1" applyBorder="1" applyAlignment="1">
      <alignment vertical="center" wrapText="1"/>
    </xf>
    <xf numFmtId="3" fontId="11" fillId="0" borderId="28" xfId="0" applyNumberFormat="1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90" xfId="0" applyFont="1" applyBorder="1" applyAlignment="1">
      <alignment horizontal="center" vertical="center"/>
    </xf>
    <xf numFmtId="0" fontId="11" fillId="0" borderId="90" xfId="0" applyFont="1" applyBorder="1" applyAlignment="1" quotePrefix="1">
      <alignment horizontal="center" vertical="center"/>
    </xf>
    <xf numFmtId="0" fontId="8" fillId="0" borderId="91" xfId="0" applyFont="1" applyBorder="1" applyAlignment="1">
      <alignment vertical="center" wrapText="1"/>
    </xf>
    <xf numFmtId="0" fontId="8" fillId="0" borderId="90" xfId="0" applyFont="1" applyBorder="1" applyAlignment="1">
      <alignment horizontal="center" vertical="center" wrapText="1"/>
    </xf>
    <xf numFmtId="3" fontId="11" fillId="0" borderId="92" xfId="0" applyNumberFormat="1" applyFont="1" applyBorder="1" applyAlignment="1">
      <alignment horizontal="center" vertical="center"/>
    </xf>
    <xf numFmtId="3" fontId="11" fillId="0" borderId="93" xfId="0" applyNumberFormat="1" applyFont="1" applyFill="1" applyBorder="1" applyAlignment="1">
      <alignment horizontal="center" vertical="center"/>
    </xf>
    <xf numFmtId="3" fontId="11" fillId="0" borderId="91" xfId="0" applyNumberFormat="1" applyFont="1" applyFill="1" applyBorder="1" applyAlignment="1">
      <alignment horizontal="center" vertical="center"/>
    </xf>
    <xf numFmtId="3" fontId="11" fillId="0" borderId="94" xfId="0" applyNumberFormat="1" applyFont="1" applyBorder="1" applyAlignment="1">
      <alignment horizontal="center" vertical="center"/>
    </xf>
    <xf numFmtId="3" fontId="8" fillId="0" borderId="95" xfId="0" applyNumberFormat="1" applyFont="1" applyBorder="1" applyAlignment="1">
      <alignment horizontal="center" vertical="center"/>
    </xf>
    <xf numFmtId="3" fontId="8" fillId="0" borderId="92" xfId="0" applyNumberFormat="1" applyFont="1" applyBorder="1" applyAlignment="1">
      <alignment horizontal="center" vertical="center"/>
    </xf>
    <xf numFmtId="0" fontId="8" fillId="0" borderId="93" xfId="0" applyFont="1" applyBorder="1" applyAlignment="1">
      <alignment horizontal="center" vertical="center"/>
    </xf>
    <xf numFmtId="0" fontId="8" fillId="0" borderId="94" xfId="0" applyFont="1" applyBorder="1" applyAlignment="1">
      <alignment horizontal="center" vertical="center"/>
    </xf>
    <xf numFmtId="0" fontId="8" fillId="0" borderId="95" xfId="0" applyFont="1" applyBorder="1" applyAlignment="1">
      <alignment horizontal="center" vertical="center"/>
    </xf>
    <xf numFmtId="3" fontId="8" fillId="0" borderId="94" xfId="0" applyNumberFormat="1" applyFont="1" applyBorder="1" applyAlignment="1">
      <alignment horizontal="center" vertical="center"/>
    </xf>
    <xf numFmtId="0" fontId="11" fillId="0" borderId="60" xfId="0" applyFont="1" applyBorder="1" applyAlignment="1">
      <alignment vertical="center" wrapText="1"/>
    </xf>
    <xf numFmtId="0" fontId="11" fillId="0" borderId="96" xfId="0" applyFont="1" applyBorder="1" applyAlignment="1">
      <alignment horizontal="center" vertical="center"/>
    </xf>
    <xf numFmtId="3" fontId="11" fillId="0" borderId="97" xfId="0" applyNumberFormat="1" applyFont="1" applyBorder="1" applyAlignment="1">
      <alignment horizontal="center" vertical="center"/>
    </xf>
    <xf numFmtId="3" fontId="11" fillId="0" borderId="98" xfId="0" applyNumberFormat="1" applyFont="1" applyFill="1" applyBorder="1" applyAlignment="1">
      <alignment horizontal="center" vertical="center"/>
    </xf>
    <xf numFmtId="3" fontId="11" fillId="0" borderId="99" xfId="0" applyNumberFormat="1" applyFont="1" applyFill="1" applyBorder="1" applyAlignment="1">
      <alignment horizontal="center" vertical="center"/>
    </xf>
    <xf numFmtId="3" fontId="11" fillId="0" borderId="100" xfId="0" applyNumberFormat="1" applyFont="1" applyBorder="1" applyAlignment="1">
      <alignment horizontal="center" vertical="center"/>
    </xf>
    <xf numFmtId="3" fontId="8" fillId="0" borderId="98" xfId="0" applyNumberFormat="1" applyFont="1" applyBorder="1" applyAlignment="1">
      <alignment horizontal="center" vertical="center"/>
    </xf>
    <xf numFmtId="3" fontId="8" fillId="0" borderId="97" xfId="0" applyNumberFormat="1" applyFont="1" applyBorder="1" applyAlignment="1">
      <alignment horizontal="center" vertical="center"/>
    </xf>
    <xf numFmtId="0" fontId="8" fillId="0" borderId="98" xfId="0" applyFont="1" applyBorder="1" applyAlignment="1">
      <alignment horizontal="center" vertical="center"/>
    </xf>
    <xf numFmtId="0" fontId="8" fillId="0" borderId="97" xfId="0" applyFont="1" applyBorder="1" applyAlignment="1">
      <alignment horizontal="center" vertical="center"/>
    </xf>
    <xf numFmtId="3" fontId="8" fillId="0" borderId="101" xfId="0" applyNumberFormat="1" applyFont="1" applyBorder="1" applyAlignment="1">
      <alignment horizontal="center" vertical="center"/>
    </xf>
    <xf numFmtId="3" fontId="8" fillId="0" borderId="100" xfId="0" applyNumberFormat="1" applyFont="1" applyBorder="1" applyAlignment="1">
      <alignment horizontal="center" vertical="center"/>
    </xf>
    <xf numFmtId="0" fontId="11" fillId="0" borderId="102" xfId="0" applyFont="1" applyBorder="1" applyAlignment="1">
      <alignment horizontal="center" vertical="center"/>
    </xf>
    <xf numFmtId="3" fontId="11" fillId="0" borderId="103" xfId="0" applyNumberFormat="1" applyFont="1" applyBorder="1" applyAlignment="1">
      <alignment horizontal="center" vertical="center"/>
    </xf>
    <xf numFmtId="3" fontId="11" fillId="0" borderId="104" xfId="0" applyNumberFormat="1" applyFont="1" applyFill="1" applyBorder="1" applyAlignment="1">
      <alignment horizontal="center" vertical="center"/>
    </xf>
    <xf numFmtId="3" fontId="11" fillId="0" borderId="105" xfId="0" applyNumberFormat="1" applyFont="1" applyFill="1" applyBorder="1" applyAlignment="1">
      <alignment horizontal="center" vertical="center"/>
    </xf>
    <xf numFmtId="3" fontId="11" fillId="0" borderId="106" xfId="0" applyNumberFormat="1" applyFont="1" applyBorder="1" applyAlignment="1">
      <alignment horizontal="center" vertical="center"/>
    </xf>
    <xf numFmtId="3" fontId="8" fillId="0" borderId="104" xfId="0" applyNumberFormat="1" applyFont="1" applyBorder="1" applyAlignment="1">
      <alignment horizontal="center" vertical="center"/>
    </xf>
    <xf numFmtId="3" fontId="8" fillId="0" borderId="105" xfId="0" applyNumberFormat="1" applyFont="1" applyBorder="1" applyAlignment="1">
      <alignment horizontal="center" vertical="center"/>
    </xf>
    <xf numFmtId="0" fontId="8" fillId="0" borderId="104" xfId="0" applyFont="1" applyBorder="1" applyAlignment="1">
      <alignment horizontal="center" vertical="center"/>
    </xf>
    <xf numFmtId="0" fontId="8" fillId="0" borderId="103" xfId="0" applyFont="1" applyBorder="1" applyAlignment="1">
      <alignment horizontal="center" vertical="center"/>
    </xf>
    <xf numFmtId="3" fontId="8" fillId="0" borderId="106" xfId="0" applyNumberFormat="1" applyFont="1" applyBorder="1" applyAlignment="1">
      <alignment horizontal="center" vertical="center"/>
    </xf>
    <xf numFmtId="0" fontId="8" fillId="0" borderId="107" xfId="0" applyFont="1" applyBorder="1" applyAlignment="1">
      <alignment horizontal="center" vertical="center"/>
    </xf>
    <xf numFmtId="3" fontId="8" fillId="0" borderId="103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3" fontId="8" fillId="0" borderId="108" xfId="0" applyNumberFormat="1" applyFont="1" applyBorder="1" applyAlignment="1">
      <alignment horizontal="center" vertical="center"/>
    </xf>
    <xf numFmtId="3" fontId="8" fillId="0" borderId="109" xfId="0" applyNumberFormat="1" applyFont="1" applyFill="1" applyBorder="1" applyAlignment="1">
      <alignment horizontal="center" vertical="center"/>
    </xf>
    <xf numFmtId="3" fontId="8" fillId="0" borderId="110" xfId="0" applyNumberFormat="1" applyFont="1" applyFill="1" applyBorder="1" applyAlignment="1">
      <alignment horizontal="center" vertical="center"/>
    </xf>
    <xf numFmtId="3" fontId="8" fillId="0" borderId="111" xfId="0" applyNumberFormat="1" applyFont="1" applyBorder="1" applyAlignment="1">
      <alignment horizontal="center" vertical="center"/>
    </xf>
    <xf numFmtId="3" fontId="8" fillId="0" borderId="112" xfId="0" applyNumberFormat="1" applyFont="1" applyFill="1" applyBorder="1" applyAlignment="1">
      <alignment horizontal="center" vertical="center"/>
    </xf>
    <xf numFmtId="3" fontId="37" fillId="0" borderId="109" xfId="0" applyNumberFormat="1" applyFont="1" applyFill="1" applyBorder="1" applyAlignment="1">
      <alignment horizontal="center" vertical="center"/>
    </xf>
    <xf numFmtId="3" fontId="37" fillId="0" borderId="111" xfId="0" applyNumberFormat="1" applyFont="1" applyFill="1" applyBorder="1" applyAlignment="1">
      <alignment horizontal="center" vertical="center"/>
    </xf>
    <xf numFmtId="3" fontId="37" fillId="0" borderId="112" xfId="0" applyNumberFormat="1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3" fontId="8" fillId="0" borderId="55" xfId="0" applyNumberFormat="1" applyFont="1" applyBorder="1" applyAlignment="1">
      <alignment horizontal="center" vertical="center"/>
    </xf>
    <xf numFmtId="3" fontId="8" fillId="0" borderId="27" xfId="0" applyNumberFormat="1" applyFont="1" applyBorder="1" applyAlignment="1">
      <alignment horizontal="center" vertical="center"/>
    </xf>
    <xf numFmtId="3" fontId="33" fillId="34" borderId="87" xfId="0" applyNumberFormat="1" applyFont="1" applyFill="1" applyBorder="1" applyAlignment="1">
      <alignment horizontal="center" vertical="center"/>
    </xf>
    <xf numFmtId="0" fontId="11" fillId="0" borderId="87" xfId="0" applyFont="1" applyBorder="1" applyAlignment="1">
      <alignment horizontal="center" vertical="center"/>
    </xf>
    <xf numFmtId="0" fontId="11" fillId="0" borderId="113" xfId="0" applyFont="1" applyBorder="1" applyAlignment="1">
      <alignment horizontal="center" vertical="center"/>
    </xf>
    <xf numFmtId="0" fontId="8" fillId="0" borderId="113" xfId="0" applyFont="1" applyBorder="1" applyAlignment="1">
      <alignment horizontal="left" vertical="center" wrapText="1"/>
    </xf>
    <xf numFmtId="0" fontId="8" fillId="0" borderId="87" xfId="0" applyFont="1" applyBorder="1" applyAlignment="1">
      <alignment horizontal="center" vertical="center" wrapText="1"/>
    </xf>
    <xf numFmtId="3" fontId="11" fillId="0" borderId="114" xfId="0" applyNumberFormat="1" applyFont="1" applyBorder="1" applyAlignment="1">
      <alignment horizontal="center" vertical="center"/>
    </xf>
    <xf numFmtId="3" fontId="11" fillId="0" borderId="88" xfId="0" applyNumberFormat="1" applyFont="1" applyFill="1" applyBorder="1" applyAlignment="1">
      <alignment horizontal="center" vertical="center"/>
    </xf>
    <xf numFmtId="3" fontId="11" fillId="0" borderId="113" xfId="0" applyNumberFormat="1" applyFont="1" applyFill="1" applyBorder="1" applyAlignment="1">
      <alignment horizontal="center" vertical="center"/>
    </xf>
    <xf numFmtId="3" fontId="11" fillId="0" borderId="115" xfId="0" applyNumberFormat="1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3" fontId="8" fillId="0" borderId="114" xfId="0" applyNumberFormat="1" applyFont="1" applyBorder="1" applyAlignment="1">
      <alignment horizontal="center" vertical="center"/>
    </xf>
    <xf numFmtId="0" fontId="8" fillId="0" borderId="114" xfId="0" applyFont="1" applyBorder="1" applyAlignment="1">
      <alignment horizontal="center" vertical="center"/>
    </xf>
    <xf numFmtId="3" fontId="8" fillId="0" borderId="116" xfId="0" applyNumberFormat="1" applyFont="1" applyBorder="1" applyAlignment="1">
      <alignment horizontal="center" vertical="center"/>
    </xf>
    <xf numFmtId="3" fontId="8" fillId="0" borderId="115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5" xfId="0" applyFont="1" applyBorder="1" applyAlignment="1">
      <alignment vertical="center" wrapText="1"/>
    </xf>
    <xf numFmtId="0" fontId="8" fillId="0" borderId="25" xfId="0" applyFont="1" applyBorder="1" applyAlignment="1">
      <alignment horizontal="center" vertical="center" wrapText="1"/>
    </xf>
    <xf numFmtId="3" fontId="11" fillId="0" borderId="45" xfId="0" applyNumberFormat="1" applyFont="1" applyBorder="1" applyAlignment="1">
      <alignment horizontal="center" vertical="center"/>
    </xf>
    <xf numFmtId="0" fontId="11" fillId="0" borderId="9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3" fontId="11" fillId="0" borderId="40" xfId="0" applyNumberFormat="1" applyFont="1" applyBorder="1" applyAlignment="1">
      <alignment horizontal="center" vertical="center"/>
    </xf>
    <xf numFmtId="3" fontId="11" fillId="0" borderId="56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43" xfId="0" applyFont="1" applyBorder="1" applyAlignment="1">
      <alignment horizontal="left" vertical="center" wrapText="1"/>
    </xf>
    <xf numFmtId="0" fontId="40" fillId="0" borderId="12" xfId="0" applyFont="1" applyFill="1" applyBorder="1" applyAlignment="1">
      <alignment horizontal="left" vertical="center" wrapText="1"/>
    </xf>
    <xf numFmtId="3" fontId="0" fillId="0" borderId="0" xfId="0" applyNumberFormat="1" applyFont="1" applyAlignment="1">
      <alignment horizontal="left" vertical="center"/>
    </xf>
    <xf numFmtId="3" fontId="13" fillId="0" borderId="0" xfId="0" applyNumberFormat="1" applyFont="1" applyAlignment="1">
      <alignment vertical="center"/>
    </xf>
    <xf numFmtId="3" fontId="12" fillId="0" borderId="0" xfId="0" applyNumberFormat="1" applyFont="1" applyAlignment="1">
      <alignment vertical="center"/>
    </xf>
    <xf numFmtId="0" fontId="8" fillId="0" borderId="117" xfId="0" applyFont="1" applyBorder="1" applyAlignment="1">
      <alignment vertical="center" wrapText="1"/>
    </xf>
    <xf numFmtId="0" fontId="8" fillId="0" borderId="56" xfId="0" applyFont="1" applyBorder="1" applyAlignment="1">
      <alignment horizontal="center" vertical="center"/>
    </xf>
    <xf numFmtId="3" fontId="33" fillId="34" borderId="14" xfId="0" applyNumberFormat="1" applyFont="1" applyFill="1" applyBorder="1" applyAlignment="1">
      <alignment horizontal="center" vertical="center"/>
    </xf>
    <xf numFmtId="3" fontId="33" fillId="34" borderId="15" xfId="0" applyNumberFormat="1" applyFont="1" applyFill="1" applyBorder="1" applyAlignment="1">
      <alignment horizontal="center" vertical="center"/>
    </xf>
    <xf numFmtId="3" fontId="33" fillId="34" borderId="16" xfId="0" applyNumberFormat="1" applyFont="1" applyFill="1" applyBorder="1" applyAlignment="1">
      <alignment horizontal="center" vertical="center"/>
    </xf>
    <xf numFmtId="3" fontId="33" fillId="35" borderId="118" xfId="0" applyNumberFormat="1" applyFont="1" applyFill="1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3" fontId="33" fillId="35" borderId="120" xfId="0" applyNumberFormat="1" applyFont="1" applyFill="1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3" fontId="33" fillId="35" borderId="122" xfId="0" applyNumberFormat="1" applyFont="1" applyFill="1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3" fontId="38" fillId="35" borderId="124" xfId="0" applyNumberFormat="1" applyFont="1" applyFill="1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3" fontId="38" fillId="35" borderId="120" xfId="0" applyNumberFormat="1" applyFont="1" applyFill="1" applyBorder="1" applyAlignment="1">
      <alignment horizontal="center" vertical="center"/>
    </xf>
    <xf numFmtId="3" fontId="33" fillId="35" borderId="124" xfId="0" applyNumberFormat="1" applyFont="1" applyFill="1" applyBorder="1" applyAlignment="1">
      <alignment horizontal="center" vertical="center"/>
    </xf>
    <xf numFmtId="0" fontId="42" fillId="34" borderId="24" xfId="0" applyFont="1" applyFill="1" applyBorder="1" applyAlignment="1">
      <alignment horizontal="left" vertical="center"/>
    </xf>
    <xf numFmtId="0" fontId="0" fillId="0" borderId="43" xfId="0" applyBorder="1" applyAlignment="1">
      <alignment vertical="center"/>
    </xf>
    <xf numFmtId="0" fontId="36" fillId="34" borderId="24" xfId="0" applyFont="1" applyFill="1" applyBorder="1" applyAlignment="1">
      <alignment horizontal="left" vertical="center" wrapText="1"/>
    </xf>
    <xf numFmtId="0" fontId="11" fillId="34" borderId="28" xfId="0" applyFont="1" applyFill="1" applyBorder="1" applyAlignment="1">
      <alignment horizontal="center" vertical="center" wrapText="1"/>
    </xf>
    <xf numFmtId="0" fontId="11" fillId="34" borderId="4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0" fillId="0" borderId="96" xfId="0" applyBorder="1" applyAlignment="1">
      <alignment vertical="center"/>
    </xf>
    <xf numFmtId="0" fontId="8" fillId="0" borderId="38" xfId="0" applyFont="1" applyBorder="1" applyAlignment="1">
      <alignment horizontal="center" vertical="center" wrapText="1"/>
    </xf>
    <xf numFmtId="0" fontId="40" fillId="0" borderId="126" xfId="0" applyFont="1" applyBorder="1" applyAlignment="1">
      <alignment horizontal="center" vertical="center" wrapText="1"/>
    </xf>
    <xf numFmtId="0" fontId="37" fillId="0" borderId="40" xfId="0" applyFont="1" applyBorder="1" applyAlignment="1">
      <alignment horizontal="center" vertical="center" wrapText="1"/>
    </xf>
    <xf numFmtId="0" fontId="40" fillId="0" borderId="127" xfId="0" applyFont="1" applyBorder="1" applyAlignment="1">
      <alignment horizontal="center" vertical="center" wrapText="1"/>
    </xf>
    <xf numFmtId="3" fontId="33" fillId="34" borderId="128" xfId="0" applyNumberFormat="1" applyFont="1" applyFill="1" applyBorder="1" applyAlignment="1">
      <alignment horizontal="center" vertical="center"/>
    </xf>
    <xf numFmtId="3" fontId="33" fillId="34" borderId="50" xfId="0" applyNumberFormat="1" applyFont="1" applyFill="1" applyBorder="1" applyAlignment="1">
      <alignment horizontal="center" vertical="center"/>
    </xf>
    <xf numFmtId="3" fontId="33" fillId="34" borderId="59" xfId="0" applyNumberFormat="1" applyFont="1" applyFill="1" applyBorder="1" applyAlignment="1">
      <alignment horizontal="center" vertical="center"/>
    </xf>
    <xf numFmtId="3" fontId="33" fillId="34" borderId="129" xfId="0" applyNumberFormat="1" applyFont="1" applyFill="1" applyBorder="1" applyAlignment="1">
      <alignment horizontal="center" vertical="center"/>
    </xf>
    <xf numFmtId="3" fontId="33" fillId="34" borderId="44" xfId="0" applyNumberFormat="1" applyFont="1" applyFill="1" applyBorder="1" applyAlignment="1">
      <alignment horizontal="center" vertical="center"/>
    </xf>
    <xf numFmtId="3" fontId="33" fillId="34" borderId="56" xfId="0" applyNumberFormat="1" applyFont="1" applyFill="1" applyBorder="1" applyAlignment="1">
      <alignment horizontal="center" vertical="center"/>
    </xf>
    <xf numFmtId="0" fontId="34" fillId="35" borderId="118" xfId="0" applyFont="1" applyFill="1" applyBorder="1" applyAlignment="1">
      <alignment horizontal="center" vertical="center" wrapText="1"/>
    </xf>
    <xf numFmtId="0" fontId="34" fillId="35" borderId="130" xfId="0" applyFont="1" applyFill="1" applyBorder="1" applyAlignment="1">
      <alignment horizontal="center" vertical="center" wrapText="1"/>
    </xf>
    <xf numFmtId="0" fontId="34" fillId="35" borderId="124" xfId="0" applyFont="1" applyFill="1" applyBorder="1" applyAlignment="1">
      <alignment horizontal="center" vertical="center" wrapText="1"/>
    </xf>
    <xf numFmtId="0" fontId="0" fillId="0" borderId="131" xfId="0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 quotePrefix="1">
      <alignment horizontal="center" vertical="center"/>
    </xf>
    <xf numFmtId="0" fontId="11" fillId="0" borderId="15" xfId="0" applyFont="1" applyBorder="1" applyAlignment="1" quotePrefix="1">
      <alignment horizontal="center" vertical="center"/>
    </xf>
    <xf numFmtId="0" fontId="11" fillId="0" borderId="25" xfId="0" applyFont="1" applyBorder="1" applyAlignment="1">
      <alignment horizontal="left" vertical="center" wrapText="1"/>
    </xf>
    <xf numFmtId="0" fontId="12" fillId="0" borderId="96" xfId="0" applyFont="1" applyBorder="1" applyAlignment="1">
      <alignment vertical="center"/>
    </xf>
    <xf numFmtId="0" fontId="8" fillId="0" borderId="25" xfId="0" applyFont="1" applyBorder="1" applyAlignment="1">
      <alignment horizontal="center" vertical="center" wrapText="1"/>
    </xf>
    <xf numFmtId="0" fontId="2" fillId="0" borderId="96" xfId="0" applyFont="1" applyBorder="1" applyAlignment="1">
      <alignment vertical="center"/>
    </xf>
    <xf numFmtId="3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3" fontId="33" fillId="34" borderId="132" xfId="0" applyNumberFormat="1" applyFont="1" applyFill="1" applyBorder="1" applyAlignment="1">
      <alignment horizontal="center" vertical="center"/>
    </xf>
    <xf numFmtId="3" fontId="33" fillId="34" borderId="29" xfId="0" applyNumberFormat="1" applyFont="1" applyFill="1" applyBorder="1" applyAlignment="1">
      <alignment horizontal="center" vertical="center"/>
    </xf>
    <xf numFmtId="0" fontId="33" fillId="34" borderId="29" xfId="0" applyFont="1" applyFill="1" applyBorder="1" applyAlignment="1">
      <alignment horizontal="center" vertical="center"/>
    </xf>
    <xf numFmtId="0" fontId="8" fillId="0" borderId="13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42" fillId="34" borderId="133" xfId="0" applyFont="1" applyFill="1" applyBorder="1" applyAlignment="1">
      <alignment vertical="center" wrapText="1"/>
    </xf>
    <xf numFmtId="0" fontId="42" fillId="34" borderId="81" xfId="0" applyFont="1" applyFill="1" applyBorder="1" applyAlignment="1">
      <alignment vertical="center" wrapText="1"/>
    </xf>
    <xf numFmtId="0" fontId="42" fillId="34" borderId="60" xfId="0" applyFont="1" applyFill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6" fillId="34" borderId="14" xfId="0" applyFont="1" applyFill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11" fillId="34" borderId="66" xfId="0" applyFont="1" applyFill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34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40" fillId="0" borderId="135" xfId="0" applyFont="1" applyBorder="1" applyAlignment="1">
      <alignment horizontal="center" vertical="center" wrapText="1"/>
    </xf>
    <xf numFmtId="0" fontId="0" fillId="0" borderId="126" xfId="0" applyBorder="1" applyAlignment="1">
      <alignment horizontal="center" vertical="center" wrapText="1"/>
    </xf>
    <xf numFmtId="0" fontId="36" fillId="34" borderId="13" xfId="0" applyFont="1" applyFill="1" applyBorder="1" applyAlignment="1">
      <alignment horizontal="center" vertical="center" wrapText="1"/>
    </xf>
    <xf numFmtId="0" fontId="36" fillId="34" borderId="15" xfId="0" applyFont="1" applyFill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36" xfId="0" applyFont="1" applyBorder="1" applyAlignment="1">
      <alignment horizontal="center" vertical="center" wrapText="1"/>
    </xf>
    <xf numFmtId="0" fontId="11" fillId="34" borderId="43" xfId="0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center" vertical="center" wrapText="1"/>
    </xf>
    <xf numFmtId="0" fontId="33" fillId="34" borderId="14" xfId="0" applyFont="1" applyFill="1" applyBorder="1" applyAlignment="1">
      <alignment vertical="center"/>
    </xf>
    <xf numFmtId="0" fontId="33" fillId="34" borderId="15" xfId="0" applyFont="1" applyFill="1" applyBorder="1" applyAlignment="1">
      <alignment vertical="center"/>
    </xf>
    <xf numFmtId="0" fontId="33" fillId="34" borderId="16" xfId="0" applyFont="1" applyFill="1" applyBorder="1" applyAlignment="1">
      <alignment vertical="center"/>
    </xf>
    <xf numFmtId="0" fontId="37" fillId="0" borderId="18" xfId="0" applyFont="1" applyBorder="1" applyAlignment="1">
      <alignment horizontal="center" vertical="center" wrapText="1"/>
    </xf>
    <xf numFmtId="0" fontId="40" fillId="0" borderId="134" xfId="0" applyFont="1" applyBorder="1" applyAlignment="1">
      <alignment horizontal="center" vertical="center" wrapText="1"/>
    </xf>
    <xf numFmtId="0" fontId="41" fillId="0" borderId="40" xfId="0" applyFont="1" applyBorder="1" applyAlignment="1">
      <alignment horizontal="center" vertical="center" wrapText="1"/>
    </xf>
    <xf numFmtId="0" fontId="10" fillId="0" borderId="127" xfId="0" applyFont="1" applyBorder="1" applyAlignment="1">
      <alignment horizontal="center" vertical="center" wrapText="1"/>
    </xf>
    <xf numFmtId="0" fontId="11" fillId="34" borderId="137" xfId="0" applyFont="1" applyFill="1" applyBorder="1" applyAlignment="1">
      <alignment horizontal="center" vertical="center" wrapText="1"/>
    </xf>
    <xf numFmtId="0" fontId="0" fillId="0" borderId="138" xfId="0" applyBorder="1" applyAlignment="1">
      <alignment horizontal="center" vertical="center" wrapText="1"/>
    </xf>
    <xf numFmtId="0" fontId="32" fillId="0" borderId="0" xfId="0" applyFont="1" applyAlignment="1">
      <alignment horizontal="center" vertical="top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139" xfId="0" applyFont="1" applyBorder="1" applyAlignment="1">
      <alignment horizontal="center" vertical="center" wrapText="1"/>
    </xf>
    <xf numFmtId="0" fontId="8" fillId="0" borderId="91" xfId="0" applyFont="1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0" fillId="0" borderId="140" xfId="0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5"/>
  <sheetViews>
    <sheetView showZeros="0" tabSelected="1" zoomScalePageLayoutView="0" workbookViewId="0" topLeftCell="A1">
      <selection activeCell="D34" sqref="D34"/>
    </sheetView>
  </sheetViews>
  <sheetFormatPr defaultColWidth="9.00390625" defaultRowHeight="12.75"/>
  <cols>
    <col min="1" max="1" width="3.00390625" style="1" customWidth="1"/>
    <col min="2" max="2" width="5.625" style="1" customWidth="1"/>
    <col min="3" max="3" width="5.875" style="1" customWidth="1"/>
    <col min="4" max="4" width="16.375" style="1" customWidth="1"/>
    <col min="5" max="5" width="7.25390625" style="1" customWidth="1"/>
    <col min="6" max="6" width="8.875" style="2" customWidth="1"/>
    <col min="7" max="7" width="8.00390625" style="1" customWidth="1"/>
    <col min="8" max="8" width="7.25390625" style="1" customWidth="1"/>
    <col min="9" max="9" width="7.125" style="1" customWidth="1"/>
    <col min="10" max="10" width="8.125" style="1" customWidth="1"/>
    <col min="11" max="11" width="6.875" style="1" customWidth="1"/>
    <col min="12" max="12" width="7.375" style="1" customWidth="1"/>
    <col min="13" max="13" width="6.375" style="1" customWidth="1"/>
    <col min="14" max="14" width="8.00390625" style="1" customWidth="1"/>
    <col min="15" max="15" width="6.25390625" style="1" customWidth="1"/>
    <col min="16" max="16" width="7.00390625" style="1" customWidth="1"/>
    <col min="17" max="17" width="6.75390625" style="1" customWidth="1"/>
    <col min="18" max="18" width="7.125" style="1" customWidth="1"/>
    <col min="19" max="19" width="6.25390625" style="1" customWidth="1"/>
    <col min="20" max="20" width="12.00390625" style="1" customWidth="1"/>
    <col min="21" max="16384" width="9.125" style="1" customWidth="1"/>
  </cols>
  <sheetData>
    <row r="1" spans="1:19" ht="15.75">
      <c r="A1" s="22"/>
      <c r="B1" s="22"/>
      <c r="C1" s="22"/>
      <c r="D1" s="22"/>
      <c r="E1" s="22"/>
      <c r="F1" s="23"/>
      <c r="G1" s="24"/>
      <c r="H1" s="24"/>
      <c r="I1" s="24"/>
      <c r="J1" s="24"/>
      <c r="K1" s="24" t="s">
        <v>19</v>
      </c>
      <c r="L1" s="24"/>
      <c r="M1" s="24"/>
      <c r="N1" s="22"/>
      <c r="O1" s="22"/>
      <c r="P1" s="22"/>
      <c r="Q1" s="22"/>
      <c r="R1" s="22"/>
      <c r="S1" s="22"/>
    </row>
    <row r="2" spans="1:19" ht="3" customHeight="1">
      <c r="A2" s="22"/>
      <c r="B2" s="22"/>
      <c r="C2" s="22"/>
      <c r="D2" s="22"/>
      <c r="E2" s="22"/>
      <c r="F2" s="23"/>
      <c r="G2" s="22"/>
      <c r="H2" s="22"/>
      <c r="I2" s="25"/>
      <c r="J2" s="25"/>
      <c r="K2" s="22"/>
      <c r="L2" s="22"/>
      <c r="M2" s="22"/>
      <c r="N2" s="22"/>
      <c r="O2" s="22"/>
      <c r="P2" s="22"/>
      <c r="Q2" s="22"/>
      <c r="R2" s="22"/>
      <c r="S2" s="22"/>
    </row>
    <row r="3" spans="1:19" ht="12" customHeight="1">
      <c r="A3" s="22"/>
      <c r="B3" s="22"/>
      <c r="C3" s="22"/>
      <c r="D3" s="22"/>
      <c r="E3" s="22"/>
      <c r="F3" s="23"/>
      <c r="G3" s="25"/>
      <c r="H3" s="25"/>
      <c r="I3" s="25"/>
      <c r="J3" s="25"/>
      <c r="K3" s="25" t="s">
        <v>146</v>
      </c>
      <c r="L3" s="25"/>
      <c r="M3" s="25"/>
      <c r="N3" s="25"/>
      <c r="O3" s="25"/>
      <c r="P3" s="25"/>
      <c r="Q3" s="25"/>
      <c r="R3" s="25"/>
      <c r="S3" s="25"/>
    </row>
    <row r="4" spans="1:19" ht="12" customHeight="1">
      <c r="A4" s="22"/>
      <c r="B4" s="22"/>
      <c r="C4" s="22"/>
      <c r="D4" s="26"/>
      <c r="E4" s="22"/>
      <c r="F4" s="23"/>
      <c r="G4" s="25"/>
      <c r="H4" s="25"/>
      <c r="I4" s="25"/>
      <c r="J4" s="25"/>
      <c r="K4" s="25" t="s">
        <v>10</v>
      </c>
      <c r="L4" s="25"/>
      <c r="M4" s="25"/>
      <c r="N4" s="25"/>
      <c r="O4" s="25"/>
      <c r="P4" s="25"/>
      <c r="Q4" s="25"/>
      <c r="R4" s="25"/>
      <c r="S4" s="25"/>
    </row>
    <row r="5" spans="1:19" ht="11.25" customHeight="1">
      <c r="A5" s="22"/>
      <c r="B5" s="22"/>
      <c r="C5" s="22"/>
      <c r="D5" s="26"/>
      <c r="E5" s="22"/>
      <c r="F5" s="108"/>
      <c r="G5" s="25"/>
      <c r="H5" s="25"/>
      <c r="I5" s="25"/>
      <c r="J5" s="25"/>
      <c r="K5" s="25" t="s">
        <v>147</v>
      </c>
      <c r="L5" s="25"/>
      <c r="M5" s="25"/>
      <c r="N5" s="25"/>
      <c r="O5" s="25"/>
      <c r="P5" s="25"/>
      <c r="Q5" s="25"/>
      <c r="R5" s="25"/>
      <c r="S5" s="25"/>
    </row>
    <row r="6" spans="1:19" ht="4.5" customHeight="1">
      <c r="A6" s="22"/>
      <c r="B6" s="22"/>
      <c r="C6" s="22"/>
      <c r="D6" s="22"/>
      <c r="E6" s="22"/>
      <c r="F6" s="23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2.75" customHeight="1">
      <c r="A7" s="451" t="s">
        <v>144</v>
      </c>
      <c r="B7" s="451"/>
      <c r="C7" s="451"/>
      <c r="D7" s="451"/>
      <c r="E7" s="451"/>
      <c r="F7" s="451"/>
      <c r="G7" s="451"/>
      <c r="H7" s="451"/>
      <c r="I7" s="451"/>
      <c r="J7" s="451"/>
      <c r="K7" s="451"/>
      <c r="L7" s="451"/>
      <c r="M7" s="451"/>
      <c r="N7" s="451"/>
      <c r="O7" s="451"/>
      <c r="P7" s="451"/>
      <c r="Q7" s="451"/>
      <c r="R7" s="204"/>
      <c r="S7" s="204"/>
    </row>
    <row r="8" spans="1:19" ht="2.25" customHeight="1" thickBot="1">
      <c r="A8" s="27"/>
      <c r="B8" s="27"/>
      <c r="C8" s="27"/>
      <c r="D8" s="27"/>
      <c r="E8" s="27"/>
      <c r="F8" s="27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21" ht="13.5" customHeight="1">
      <c r="A9" s="452" t="s">
        <v>2</v>
      </c>
      <c r="B9" s="453" t="s">
        <v>15</v>
      </c>
      <c r="C9" s="454" t="s">
        <v>3</v>
      </c>
      <c r="D9" s="436" t="s">
        <v>4</v>
      </c>
      <c r="E9" s="425" t="s">
        <v>5</v>
      </c>
      <c r="F9" s="456" t="s">
        <v>18</v>
      </c>
      <c r="G9" s="457" t="s">
        <v>8</v>
      </c>
      <c r="H9" s="458"/>
      <c r="I9" s="458"/>
      <c r="J9" s="458"/>
      <c r="K9" s="458"/>
      <c r="L9" s="458"/>
      <c r="M9" s="458"/>
      <c r="N9" s="458"/>
      <c r="O9" s="458"/>
      <c r="P9" s="458"/>
      <c r="Q9" s="458"/>
      <c r="R9" s="459"/>
      <c r="S9" s="460"/>
      <c r="T9" s="1">
        <v>2012</v>
      </c>
      <c r="U9" s="128">
        <f>G13+I13</f>
        <v>9540753</v>
      </c>
    </row>
    <row r="10" spans="1:21" ht="11.25" customHeight="1">
      <c r="A10" s="452"/>
      <c r="B10" s="453"/>
      <c r="C10" s="455"/>
      <c r="D10" s="437"/>
      <c r="E10" s="426"/>
      <c r="F10" s="456"/>
      <c r="G10" s="384">
        <v>2012</v>
      </c>
      <c r="H10" s="430"/>
      <c r="I10" s="385"/>
      <c r="J10" s="440">
        <v>2013</v>
      </c>
      <c r="K10" s="441"/>
      <c r="L10" s="449">
        <v>2014</v>
      </c>
      <c r="M10" s="450"/>
      <c r="N10" s="440">
        <v>2015</v>
      </c>
      <c r="O10" s="441"/>
      <c r="P10" s="384">
        <v>2016</v>
      </c>
      <c r="Q10" s="385"/>
      <c r="R10" s="384">
        <v>2017</v>
      </c>
      <c r="S10" s="385"/>
      <c r="T10" s="1">
        <v>2013</v>
      </c>
      <c r="U10" s="128">
        <f>J13+K13</f>
        <v>2795510</v>
      </c>
    </row>
    <row r="11" spans="1:20" ht="8.25" customHeight="1">
      <c r="A11" s="452"/>
      <c r="B11" s="453"/>
      <c r="C11" s="455"/>
      <c r="D11" s="438"/>
      <c r="E11" s="426"/>
      <c r="F11" s="456"/>
      <c r="G11" s="389" t="s">
        <v>12</v>
      </c>
      <c r="H11" s="425" t="s">
        <v>135</v>
      </c>
      <c r="I11" s="391" t="s">
        <v>114</v>
      </c>
      <c r="J11" s="433" t="s">
        <v>12</v>
      </c>
      <c r="K11" s="445" t="s">
        <v>13</v>
      </c>
      <c r="L11" s="389" t="s">
        <v>12</v>
      </c>
      <c r="M11" s="447" t="s">
        <v>13</v>
      </c>
      <c r="N11" s="433" t="s">
        <v>12</v>
      </c>
      <c r="O11" s="431" t="s">
        <v>13</v>
      </c>
      <c r="P11" s="389" t="s">
        <v>12</v>
      </c>
      <c r="Q11" s="391" t="s">
        <v>114</v>
      </c>
      <c r="R11" s="389" t="s">
        <v>12</v>
      </c>
      <c r="S11" s="391" t="s">
        <v>114</v>
      </c>
      <c r="T11" s="3">
        <v>2014</v>
      </c>
    </row>
    <row r="12" spans="1:20" ht="18.75" customHeight="1" thickBot="1">
      <c r="A12" s="452"/>
      <c r="B12" s="453"/>
      <c r="C12" s="455"/>
      <c r="D12" s="28" t="s">
        <v>6</v>
      </c>
      <c r="E12" s="426"/>
      <c r="F12" s="456"/>
      <c r="G12" s="390"/>
      <c r="H12" s="439"/>
      <c r="I12" s="392"/>
      <c r="J12" s="434"/>
      <c r="K12" s="446"/>
      <c r="L12" s="435"/>
      <c r="M12" s="448"/>
      <c r="N12" s="434"/>
      <c r="O12" s="432"/>
      <c r="P12" s="390"/>
      <c r="Q12" s="392"/>
      <c r="R12" s="390"/>
      <c r="S12" s="392"/>
      <c r="T12" s="1">
        <v>2016</v>
      </c>
    </row>
    <row r="13" spans="1:20" s="3" customFormat="1" ht="8.25" customHeight="1" thickTop="1">
      <c r="A13" s="427" t="s">
        <v>37</v>
      </c>
      <c r="B13" s="19"/>
      <c r="C13" s="19"/>
      <c r="D13" s="422" t="s">
        <v>25</v>
      </c>
      <c r="E13" s="442" t="s">
        <v>76</v>
      </c>
      <c r="F13" s="417">
        <f>SUM(F16:F26)</f>
        <v>24739975</v>
      </c>
      <c r="G13" s="393">
        <f>SUM(G16:G26)</f>
        <v>7082754</v>
      </c>
      <c r="H13" s="368"/>
      <c r="I13" s="396">
        <f>SUM(I16:I26)</f>
        <v>2457999</v>
      </c>
      <c r="J13" s="393">
        <f>SUM(J16:J21)+J25+J26</f>
        <v>2795510</v>
      </c>
      <c r="K13" s="396">
        <f aca="true" t="shared" si="0" ref="K13:P13">SUM(K16:K21)+K25+K26</f>
        <v>0</v>
      </c>
      <c r="L13" s="393">
        <f>SUM(L16:L21)+L25+L26</f>
        <v>650000</v>
      </c>
      <c r="M13" s="396">
        <f t="shared" si="0"/>
        <v>0</v>
      </c>
      <c r="N13" s="393">
        <f t="shared" si="0"/>
        <v>1350000</v>
      </c>
      <c r="O13" s="396">
        <f t="shared" si="0"/>
        <v>0</v>
      </c>
      <c r="P13" s="393">
        <f t="shared" si="0"/>
        <v>1450000</v>
      </c>
      <c r="Q13" s="396">
        <f>Q17+Q20</f>
        <v>0</v>
      </c>
      <c r="R13" s="393">
        <f>SUM(R16:R21)+R25+R26</f>
        <v>0</v>
      </c>
      <c r="S13" s="396">
        <f>S17+S20</f>
        <v>0</v>
      </c>
      <c r="T13" s="3">
        <v>2016</v>
      </c>
    </row>
    <row r="14" spans="1:19" s="3" customFormat="1" ht="6.75" customHeight="1">
      <c r="A14" s="428"/>
      <c r="B14" s="20"/>
      <c r="C14" s="20"/>
      <c r="D14" s="423"/>
      <c r="E14" s="443"/>
      <c r="F14" s="418"/>
      <c r="G14" s="394"/>
      <c r="H14" s="369"/>
      <c r="I14" s="397"/>
      <c r="J14" s="394"/>
      <c r="K14" s="397"/>
      <c r="L14" s="394"/>
      <c r="M14" s="397"/>
      <c r="N14" s="394"/>
      <c r="O14" s="397"/>
      <c r="P14" s="394"/>
      <c r="Q14" s="397"/>
      <c r="R14" s="394"/>
      <c r="S14" s="397"/>
    </row>
    <row r="15" spans="1:19" s="3" customFormat="1" ht="20.25" customHeight="1">
      <c r="A15" s="429"/>
      <c r="B15" s="21"/>
      <c r="C15" s="21"/>
      <c r="D15" s="424"/>
      <c r="E15" s="444"/>
      <c r="F15" s="419"/>
      <c r="G15" s="395"/>
      <c r="H15" s="370"/>
      <c r="I15" s="398"/>
      <c r="J15" s="395"/>
      <c r="K15" s="398"/>
      <c r="L15" s="395"/>
      <c r="M15" s="398"/>
      <c r="N15" s="395"/>
      <c r="O15" s="398"/>
      <c r="P15" s="395"/>
      <c r="Q15" s="398"/>
      <c r="R15" s="395"/>
      <c r="S15" s="398"/>
    </row>
    <row r="16" spans="1:20" ht="17.25" customHeight="1">
      <c r="A16" s="407" t="s">
        <v>31</v>
      </c>
      <c r="B16" s="409" t="s">
        <v>1</v>
      </c>
      <c r="C16" s="29">
        <v>6050</v>
      </c>
      <c r="D16" s="420" t="s">
        <v>139</v>
      </c>
      <c r="E16" s="425" t="s">
        <v>76</v>
      </c>
      <c r="F16" s="211">
        <f>SUM(G16:Q16)+1903936</f>
        <v>9905698</v>
      </c>
      <c r="G16" s="109">
        <v>2716762</v>
      </c>
      <c r="H16" s="154"/>
      <c r="I16" s="86"/>
      <c r="J16" s="234">
        <v>2035000</v>
      </c>
      <c r="K16" s="30"/>
      <c r="L16" s="69">
        <v>550000</v>
      </c>
      <c r="M16" s="258"/>
      <c r="N16" s="234">
        <v>1250000</v>
      </c>
      <c r="O16" s="46"/>
      <c r="P16" s="69">
        <v>1450000</v>
      </c>
      <c r="Q16" s="71"/>
      <c r="R16" s="69"/>
      <c r="S16" s="71"/>
      <c r="T16" s="12">
        <f>G16+G17+G18</f>
        <v>4120303</v>
      </c>
    </row>
    <row r="17" spans="1:20" ht="16.5" customHeight="1">
      <c r="A17" s="408"/>
      <c r="B17" s="410"/>
      <c r="C17" s="31">
        <v>6058</v>
      </c>
      <c r="D17" s="421"/>
      <c r="E17" s="426"/>
      <c r="F17" s="32">
        <f>I17</f>
        <v>2457999</v>
      </c>
      <c r="G17" s="104"/>
      <c r="H17" s="155"/>
      <c r="I17" s="110">
        <v>2457999</v>
      </c>
      <c r="J17" s="235"/>
      <c r="K17" s="32"/>
      <c r="L17" s="104"/>
      <c r="M17" s="259"/>
      <c r="N17" s="235"/>
      <c r="O17" s="32"/>
      <c r="P17" s="104"/>
      <c r="Q17" s="212"/>
      <c r="R17" s="104"/>
      <c r="S17" s="212"/>
      <c r="T17" s="12">
        <f>G13+I13</f>
        <v>9540753</v>
      </c>
    </row>
    <row r="18" spans="1:19" ht="14.25" customHeight="1">
      <c r="A18" s="408"/>
      <c r="B18" s="410"/>
      <c r="C18" s="33">
        <v>6059</v>
      </c>
      <c r="D18" s="421"/>
      <c r="E18" s="426"/>
      <c r="F18" s="34">
        <f>G18+3768987</f>
        <v>5172528</v>
      </c>
      <c r="G18" s="105">
        <v>1403541</v>
      </c>
      <c r="H18" s="156"/>
      <c r="I18" s="111"/>
      <c r="J18" s="236"/>
      <c r="K18" s="34"/>
      <c r="L18" s="105"/>
      <c r="M18" s="260"/>
      <c r="N18" s="236"/>
      <c r="O18" s="230"/>
      <c r="P18" s="105"/>
      <c r="Q18" s="106"/>
      <c r="R18" s="105"/>
      <c r="S18" s="106"/>
    </row>
    <row r="19" spans="1:20" ht="15" customHeight="1">
      <c r="A19" s="407" t="s">
        <v>32</v>
      </c>
      <c r="B19" s="409" t="s">
        <v>1</v>
      </c>
      <c r="C19" s="203">
        <v>6050</v>
      </c>
      <c r="D19" s="420" t="s">
        <v>140</v>
      </c>
      <c r="E19" s="425" t="s">
        <v>14</v>
      </c>
      <c r="F19" s="30">
        <f>G19+J19+3272700+L19</f>
        <v>4183781</v>
      </c>
      <c r="G19" s="98">
        <v>211081</v>
      </c>
      <c r="H19" s="140"/>
      <c r="I19" s="86"/>
      <c r="J19" s="237">
        <v>700000</v>
      </c>
      <c r="K19" s="30"/>
      <c r="L19" s="98"/>
      <c r="M19" s="261"/>
      <c r="N19" s="237"/>
      <c r="O19" s="46"/>
      <c r="P19" s="98"/>
      <c r="Q19" s="71"/>
      <c r="R19" s="98"/>
      <c r="S19" s="71"/>
      <c r="T19" s="12">
        <f>F19+F20+F21</f>
        <v>4183781</v>
      </c>
    </row>
    <row r="20" spans="1:19" ht="11.25" customHeight="1">
      <c r="A20" s="408"/>
      <c r="B20" s="410"/>
      <c r="C20" s="202"/>
      <c r="D20" s="421"/>
      <c r="E20" s="426"/>
      <c r="F20" s="79">
        <f>M20</f>
        <v>0</v>
      </c>
      <c r="G20" s="99"/>
      <c r="H20" s="142"/>
      <c r="I20" s="80"/>
      <c r="J20" s="238"/>
      <c r="K20" s="79"/>
      <c r="L20" s="99"/>
      <c r="M20" s="262"/>
      <c r="N20" s="238"/>
      <c r="O20" s="47"/>
      <c r="P20" s="99"/>
      <c r="Q20" s="214"/>
      <c r="R20" s="99"/>
      <c r="S20" s="214"/>
    </row>
    <row r="21" spans="1:19" ht="12.75" customHeight="1">
      <c r="A21" s="408"/>
      <c r="B21" s="410"/>
      <c r="C21" s="217"/>
      <c r="D21" s="421"/>
      <c r="E21" s="426"/>
      <c r="F21" s="133">
        <f>G21+J21+L21</f>
        <v>0</v>
      </c>
      <c r="G21" s="215"/>
      <c r="H21" s="134"/>
      <c r="I21" s="131"/>
      <c r="J21" s="239"/>
      <c r="K21" s="133"/>
      <c r="L21" s="215"/>
      <c r="M21" s="263"/>
      <c r="N21" s="239"/>
      <c r="O21" s="136"/>
      <c r="P21" s="215"/>
      <c r="Q21" s="216"/>
      <c r="R21" s="215"/>
      <c r="S21" s="216"/>
    </row>
    <row r="22" spans="1:19" ht="51" customHeight="1">
      <c r="A22" s="36" t="s">
        <v>33</v>
      </c>
      <c r="B22" s="37" t="s">
        <v>1</v>
      </c>
      <c r="C22" s="36">
        <v>6050</v>
      </c>
      <c r="D22" s="38" t="s">
        <v>29</v>
      </c>
      <c r="E22" s="180" t="s">
        <v>17</v>
      </c>
      <c r="F22" s="39">
        <f>G22+3641</f>
        <v>129101</v>
      </c>
      <c r="G22" s="102">
        <v>125460</v>
      </c>
      <c r="H22" s="158"/>
      <c r="I22" s="75"/>
      <c r="J22" s="240"/>
      <c r="K22" s="39"/>
      <c r="L22" s="102"/>
      <c r="M22" s="264"/>
      <c r="N22" s="240"/>
      <c r="O22" s="44"/>
      <c r="P22" s="102"/>
      <c r="Q22" s="76"/>
      <c r="R22" s="102"/>
      <c r="S22" s="76"/>
    </row>
    <row r="23" spans="1:20" ht="69" customHeight="1">
      <c r="A23" s="36" t="s">
        <v>34</v>
      </c>
      <c r="B23" s="37" t="s">
        <v>1</v>
      </c>
      <c r="C23" s="36">
        <v>6050</v>
      </c>
      <c r="D23" s="38" t="s">
        <v>28</v>
      </c>
      <c r="E23" s="180" t="s">
        <v>17</v>
      </c>
      <c r="F23" s="39">
        <f>G23+3604</f>
        <v>247937</v>
      </c>
      <c r="G23" s="102">
        <v>244333</v>
      </c>
      <c r="H23" s="158"/>
      <c r="I23" s="75"/>
      <c r="J23" s="240"/>
      <c r="K23" s="39"/>
      <c r="L23" s="102" t="s">
        <v>93</v>
      </c>
      <c r="M23" s="264"/>
      <c r="N23" s="240"/>
      <c r="O23" s="44"/>
      <c r="P23" s="102"/>
      <c r="Q23" s="76"/>
      <c r="R23" s="102"/>
      <c r="S23" s="76"/>
      <c r="T23" s="1" t="s">
        <v>93</v>
      </c>
    </row>
    <row r="24" spans="1:19" ht="32.25" customHeight="1">
      <c r="A24" s="36" t="s">
        <v>123</v>
      </c>
      <c r="B24" s="36">
        <v>90001</v>
      </c>
      <c r="C24" s="36">
        <v>6050</v>
      </c>
      <c r="D24" s="38" t="s">
        <v>20</v>
      </c>
      <c r="E24" s="180" t="s">
        <v>17</v>
      </c>
      <c r="F24" s="44">
        <f>G24+844</f>
        <v>2344906</v>
      </c>
      <c r="G24" s="43">
        <v>2344062</v>
      </c>
      <c r="H24" s="49"/>
      <c r="I24" s="71"/>
      <c r="J24" s="241"/>
      <c r="K24" s="44"/>
      <c r="L24" s="107"/>
      <c r="M24" s="265"/>
      <c r="N24" s="241"/>
      <c r="O24" s="44"/>
      <c r="P24" s="107"/>
      <c r="Q24" s="76"/>
      <c r="R24" s="107"/>
      <c r="S24" s="76"/>
    </row>
    <row r="25" spans="1:19" ht="57.75" customHeight="1">
      <c r="A25" s="36" t="s">
        <v>35</v>
      </c>
      <c r="B25" s="181">
        <v>90001</v>
      </c>
      <c r="C25" s="178">
        <v>6050</v>
      </c>
      <c r="D25" s="182" t="s">
        <v>75</v>
      </c>
      <c r="E25" s="179" t="s">
        <v>84</v>
      </c>
      <c r="F25" s="42">
        <f>G25+N25+P25+J25+L25</f>
        <v>147515</v>
      </c>
      <c r="G25" s="43">
        <v>37515</v>
      </c>
      <c r="H25" s="49"/>
      <c r="I25" s="71"/>
      <c r="J25" s="242">
        <v>10000</v>
      </c>
      <c r="K25" s="44"/>
      <c r="L25" s="195">
        <v>50000</v>
      </c>
      <c r="M25" s="265"/>
      <c r="N25" s="129">
        <v>50000</v>
      </c>
      <c r="O25" s="39"/>
      <c r="P25" s="77"/>
      <c r="Q25" s="76"/>
      <c r="R25" s="77"/>
      <c r="S25" s="76"/>
    </row>
    <row r="26" spans="1:19" ht="65.25" customHeight="1">
      <c r="A26" s="36" t="s">
        <v>36</v>
      </c>
      <c r="B26" s="36">
        <v>90001</v>
      </c>
      <c r="C26" s="36">
        <v>6050</v>
      </c>
      <c r="D26" s="13" t="s">
        <v>71</v>
      </c>
      <c r="E26" s="206" t="s">
        <v>84</v>
      </c>
      <c r="F26" s="44">
        <f>G26+N26+P26+J26+L26</f>
        <v>150510</v>
      </c>
      <c r="G26" s="45"/>
      <c r="H26" s="159"/>
      <c r="I26" s="76">
        <v>0</v>
      </c>
      <c r="J26" s="250">
        <v>50510</v>
      </c>
      <c r="K26" s="39"/>
      <c r="L26" s="277">
        <v>50000</v>
      </c>
      <c r="M26" s="278"/>
      <c r="N26" s="250">
        <v>50000</v>
      </c>
      <c r="O26" s="39"/>
      <c r="P26" s="112"/>
      <c r="Q26" s="76"/>
      <c r="R26" s="112"/>
      <c r="S26" s="76"/>
    </row>
    <row r="27" spans="1:19" s="3" customFormat="1" ht="21" customHeight="1">
      <c r="A27" s="62" t="s">
        <v>38</v>
      </c>
      <c r="B27" s="17"/>
      <c r="C27" s="381" t="s">
        <v>7</v>
      </c>
      <c r="D27" s="382"/>
      <c r="E27" s="18" t="s">
        <v>121</v>
      </c>
      <c r="F27" s="165">
        <f>SUM(F28:F34)</f>
        <v>4487547</v>
      </c>
      <c r="G27" s="84">
        <f>SUM(G28:G34)</f>
        <v>95380</v>
      </c>
      <c r="H27" s="197"/>
      <c r="I27" s="167">
        <f>SUM(I28:I28,I31:I34)</f>
        <v>0</v>
      </c>
      <c r="J27" s="243">
        <f>SUM(J28:J34)</f>
        <v>1064722</v>
      </c>
      <c r="K27" s="165">
        <f>SUM(K28:K28,K31:K34)</f>
        <v>0</v>
      </c>
      <c r="L27" s="168">
        <f>SUM(L28:L28,L31:L34)</f>
        <v>2161649</v>
      </c>
      <c r="M27" s="167"/>
      <c r="N27" s="243">
        <f>SUM(N28:N28,N31:N34)</f>
        <v>1010000</v>
      </c>
      <c r="O27" s="231">
        <f>SUM(O28:O32,O33:O34)</f>
        <v>0</v>
      </c>
      <c r="P27" s="166">
        <f>SUM(P28:P28,P31:P34)</f>
        <v>0</v>
      </c>
      <c r="Q27" s="169">
        <f>SUM(Q28:Q32,Q33:Q34)</f>
        <v>0</v>
      </c>
      <c r="R27" s="166">
        <f>SUM(R28:R28,R31:R34)</f>
        <v>0</v>
      </c>
      <c r="S27" s="169">
        <f>SUM(S28:S32,S33:S34)</f>
        <v>0</v>
      </c>
    </row>
    <row r="28" spans="1:19" s="3" customFormat="1" ht="40.5" customHeight="1">
      <c r="A28" s="36" t="s">
        <v>39</v>
      </c>
      <c r="B28" s="36">
        <v>90015</v>
      </c>
      <c r="C28" s="36">
        <v>6050</v>
      </c>
      <c r="D28" s="38" t="s">
        <v>142</v>
      </c>
      <c r="E28" s="194" t="s">
        <v>21</v>
      </c>
      <c r="F28" s="44">
        <f>J28+L28</f>
        <v>60000</v>
      </c>
      <c r="G28" s="45"/>
      <c r="H28" s="159"/>
      <c r="I28" s="82"/>
      <c r="J28" s="244">
        <v>30000</v>
      </c>
      <c r="K28" s="81"/>
      <c r="L28" s="45">
        <v>30000</v>
      </c>
      <c r="M28" s="266"/>
      <c r="N28" s="244"/>
      <c r="O28" s="81"/>
      <c r="P28" s="45"/>
      <c r="Q28" s="82"/>
      <c r="R28" s="45"/>
      <c r="S28" s="82"/>
    </row>
    <row r="29" spans="1:19" s="3" customFormat="1" ht="40.5" customHeight="1">
      <c r="A29" s="36" t="s">
        <v>124</v>
      </c>
      <c r="B29" s="36">
        <v>85219</v>
      </c>
      <c r="C29" s="36">
        <v>6050</v>
      </c>
      <c r="D29" s="362" t="s">
        <v>145</v>
      </c>
      <c r="E29" s="357" t="s">
        <v>90</v>
      </c>
      <c r="F29" s="44">
        <v>70070</v>
      </c>
      <c r="G29" s="45"/>
      <c r="H29" s="159"/>
      <c r="I29" s="82"/>
      <c r="J29" s="244"/>
      <c r="K29" s="81"/>
      <c r="L29" s="45"/>
      <c r="M29" s="266"/>
      <c r="N29" s="244"/>
      <c r="O29" s="81"/>
      <c r="P29" s="45"/>
      <c r="Q29" s="82"/>
      <c r="R29" s="45"/>
      <c r="S29" s="82"/>
    </row>
    <row r="30" spans="1:19" s="3" customFormat="1" ht="27.75" customHeight="1">
      <c r="A30" s="36" t="s">
        <v>124</v>
      </c>
      <c r="B30" s="36">
        <v>90015</v>
      </c>
      <c r="C30" s="36">
        <v>6050</v>
      </c>
      <c r="D30" s="38" t="s">
        <v>55</v>
      </c>
      <c r="E30" s="344" t="s">
        <v>141</v>
      </c>
      <c r="F30" s="44">
        <f>G30+9645+J30</f>
        <v>138645</v>
      </c>
      <c r="G30" s="45">
        <v>2000</v>
      </c>
      <c r="H30" s="159"/>
      <c r="I30" s="82"/>
      <c r="J30" s="244">
        <v>127000</v>
      </c>
      <c r="K30" s="81"/>
      <c r="L30" s="45"/>
      <c r="M30" s="266"/>
      <c r="N30" s="244"/>
      <c r="O30" s="81"/>
      <c r="P30" s="45"/>
      <c r="Q30" s="82"/>
      <c r="R30" s="45"/>
      <c r="S30" s="82"/>
    </row>
    <row r="31" spans="1:19" s="3" customFormat="1" ht="21.75" customHeight="1">
      <c r="A31" s="36" t="s">
        <v>45</v>
      </c>
      <c r="B31" s="66">
        <v>92109</v>
      </c>
      <c r="C31" s="29">
        <v>6050</v>
      </c>
      <c r="D31" s="68" t="s">
        <v>64</v>
      </c>
      <c r="E31" s="67" t="s">
        <v>24</v>
      </c>
      <c r="F31" s="46">
        <f>L31+J31+G31+4880</f>
        <v>284716</v>
      </c>
      <c r="G31" s="45">
        <v>75620</v>
      </c>
      <c r="H31" s="159"/>
      <c r="I31" s="76"/>
      <c r="J31" s="244">
        <v>100000</v>
      </c>
      <c r="K31" s="44"/>
      <c r="L31" s="45">
        <v>104216</v>
      </c>
      <c r="M31" s="221"/>
      <c r="N31" s="252"/>
      <c r="O31" s="44"/>
      <c r="P31" s="222"/>
      <c r="Q31" s="76"/>
      <c r="R31" s="222"/>
      <c r="S31" s="76"/>
    </row>
    <row r="32" spans="1:19" s="3" customFormat="1" ht="19.5" customHeight="1">
      <c r="A32" s="36" t="s">
        <v>40</v>
      </c>
      <c r="B32" s="66">
        <v>92109</v>
      </c>
      <c r="C32" s="29">
        <v>6050</v>
      </c>
      <c r="D32" s="121" t="s">
        <v>89</v>
      </c>
      <c r="E32" s="120" t="s">
        <v>90</v>
      </c>
      <c r="F32" s="46">
        <f>L32+J32+G32+6541</f>
        <v>19456</v>
      </c>
      <c r="G32" s="222">
        <v>12915</v>
      </c>
      <c r="H32" s="223"/>
      <c r="I32" s="76"/>
      <c r="J32" s="244"/>
      <c r="K32" s="44"/>
      <c r="L32" s="45"/>
      <c r="M32" s="221"/>
      <c r="N32" s="252"/>
      <c r="O32" s="44"/>
      <c r="P32" s="222"/>
      <c r="Q32" s="76"/>
      <c r="R32" s="222"/>
      <c r="S32" s="76"/>
    </row>
    <row r="33" spans="1:19" s="3" customFormat="1" ht="18.75" customHeight="1">
      <c r="A33" s="36" t="s">
        <v>41</v>
      </c>
      <c r="B33" s="117">
        <v>92109</v>
      </c>
      <c r="C33" s="29">
        <v>6050</v>
      </c>
      <c r="D33" s="119" t="s">
        <v>65</v>
      </c>
      <c r="E33" s="196" t="s">
        <v>121</v>
      </c>
      <c r="F33" s="52">
        <f>L33+J33+G33+64660+N33</f>
        <v>314660</v>
      </c>
      <c r="G33" s="70">
        <v>0</v>
      </c>
      <c r="H33" s="160"/>
      <c r="I33" s="83"/>
      <c r="J33" s="245">
        <v>50000</v>
      </c>
      <c r="K33" s="52"/>
      <c r="L33" s="70">
        <v>100000</v>
      </c>
      <c r="M33" s="64"/>
      <c r="N33" s="245">
        <v>100000</v>
      </c>
      <c r="O33" s="52"/>
      <c r="P33" s="53"/>
      <c r="Q33" s="83"/>
      <c r="R33" s="53"/>
      <c r="S33" s="83"/>
    </row>
    <row r="34" spans="1:19" s="3" customFormat="1" ht="24" customHeight="1">
      <c r="A34" s="36" t="s">
        <v>143</v>
      </c>
      <c r="B34" s="66">
        <v>92109</v>
      </c>
      <c r="C34" s="29">
        <v>6050</v>
      </c>
      <c r="D34" s="119" t="s">
        <v>86</v>
      </c>
      <c r="E34" s="205" t="s">
        <v>85</v>
      </c>
      <c r="F34" s="52">
        <f>L34+J34+G34+N34</f>
        <v>3600000</v>
      </c>
      <c r="G34" s="70">
        <v>4845</v>
      </c>
      <c r="H34" s="160"/>
      <c r="I34" s="83"/>
      <c r="J34" s="245">
        <v>757722</v>
      </c>
      <c r="K34" s="52"/>
      <c r="L34" s="70">
        <v>1927433</v>
      </c>
      <c r="M34" s="64"/>
      <c r="N34" s="245">
        <v>910000</v>
      </c>
      <c r="O34" s="52"/>
      <c r="P34" s="53"/>
      <c r="Q34" s="83"/>
      <c r="R34" s="53"/>
      <c r="S34" s="83"/>
    </row>
    <row r="35" spans="1:19" s="3" customFormat="1" ht="26.25" customHeight="1">
      <c r="A35" s="63" t="s">
        <v>42</v>
      </c>
      <c r="B35" s="54"/>
      <c r="C35" s="383" t="s">
        <v>11</v>
      </c>
      <c r="D35" s="382"/>
      <c r="E35" s="54" t="s">
        <v>131</v>
      </c>
      <c r="F35" s="55">
        <f>SUM(F36:F43)</f>
        <v>72998727</v>
      </c>
      <c r="G35" s="84">
        <f aca="true" t="shared" si="1" ref="G35:L35">SUM(G36:G43)</f>
        <v>5627200</v>
      </c>
      <c r="H35" s="161">
        <f>H36+H37</f>
        <v>10000000</v>
      </c>
      <c r="I35" s="85">
        <f t="shared" si="1"/>
        <v>0</v>
      </c>
      <c r="J35" s="246">
        <f>SUM(J36:J43)</f>
        <v>24802442</v>
      </c>
      <c r="K35" s="55">
        <f t="shared" si="1"/>
        <v>0</v>
      </c>
      <c r="L35" s="84">
        <f t="shared" si="1"/>
        <v>10200000</v>
      </c>
      <c r="M35" s="85"/>
      <c r="N35" s="246">
        <f aca="true" t="shared" si="2" ref="N35:S35">SUM(N36:N43)</f>
        <v>0</v>
      </c>
      <c r="O35" s="55">
        <f t="shared" si="2"/>
        <v>0</v>
      </c>
      <c r="P35" s="84">
        <f t="shared" si="2"/>
        <v>7295000</v>
      </c>
      <c r="Q35" s="85">
        <f t="shared" si="2"/>
        <v>0</v>
      </c>
      <c r="R35" s="84">
        <f t="shared" si="2"/>
        <v>11400000</v>
      </c>
      <c r="S35" s="213">
        <f t="shared" si="2"/>
        <v>0</v>
      </c>
    </row>
    <row r="36" spans="1:20" s="3" customFormat="1" ht="19.5" customHeight="1">
      <c r="A36" s="407" t="s">
        <v>43</v>
      </c>
      <c r="B36" s="407">
        <v>80101</v>
      </c>
      <c r="C36" s="29">
        <v>6050</v>
      </c>
      <c r="D36" s="420" t="s">
        <v>130</v>
      </c>
      <c r="E36" s="425" t="s">
        <v>131</v>
      </c>
      <c r="F36" s="30">
        <f>J36+G36+3611024+H36+H37+N36+L36</f>
        <v>53141566</v>
      </c>
      <c r="G36" s="69">
        <v>5255100</v>
      </c>
      <c r="H36" s="140">
        <v>10000000</v>
      </c>
      <c r="I36" s="86"/>
      <c r="J36" s="234">
        <v>24275442</v>
      </c>
      <c r="K36" s="30"/>
      <c r="L36" s="87">
        <v>10000000</v>
      </c>
      <c r="M36" s="88"/>
      <c r="N36" s="253"/>
      <c r="O36" s="30"/>
      <c r="P36" s="87"/>
      <c r="Q36" s="86"/>
      <c r="R36" s="87"/>
      <c r="S36" s="86"/>
      <c r="T36" s="114">
        <f>F36+F37+F38</f>
        <v>53141566</v>
      </c>
    </row>
    <row r="37" spans="1:22" s="3" customFormat="1" ht="23.25" customHeight="1">
      <c r="A37" s="408"/>
      <c r="B37" s="408"/>
      <c r="C37" s="31"/>
      <c r="D37" s="421"/>
      <c r="E37" s="426"/>
      <c r="F37" s="35"/>
      <c r="G37" s="89"/>
      <c r="H37" s="157"/>
      <c r="I37" s="90"/>
      <c r="J37" s="247"/>
      <c r="K37" s="35"/>
      <c r="L37" s="91"/>
      <c r="M37" s="92"/>
      <c r="N37" s="254"/>
      <c r="O37" s="35"/>
      <c r="P37" s="91"/>
      <c r="Q37" s="90"/>
      <c r="R37" s="91"/>
      <c r="S37" s="90"/>
      <c r="T37" s="257">
        <f>F36+F39+F40</f>
        <v>71836566</v>
      </c>
      <c r="U37" s="198"/>
      <c r="V37" s="198"/>
    </row>
    <row r="38" spans="1:22" s="3" customFormat="1" ht="18" customHeight="1" thickBot="1">
      <c r="A38" s="408"/>
      <c r="B38" s="408"/>
      <c r="C38" s="56"/>
      <c r="D38" s="57" t="s">
        <v>129</v>
      </c>
      <c r="E38" s="426"/>
      <c r="F38" s="318"/>
      <c r="G38" s="319"/>
      <c r="H38" s="320"/>
      <c r="I38" s="321"/>
      <c r="J38" s="322"/>
      <c r="K38" s="318"/>
      <c r="L38" s="323"/>
      <c r="M38" s="324"/>
      <c r="N38" s="325"/>
      <c r="O38" s="318"/>
      <c r="P38" s="323"/>
      <c r="Q38" s="321"/>
      <c r="R38" s="323"/>
      <c r="S38" s="321"/>
      <c r="T38" s="198"/>
      <c r="U38" s="198"/>
      <c r="V38" s="198"/>
    </row>
    <row r="39" spans="1:22" s="3" customFormat="1" ht="18.75" customHeight="1" thickBot="1">
      <c r="A39" s="408"/>
      <c r="B39" s="408"/>
      <c r="C39" s="58">
        <v>6050</v>
      </c>
      <c r="D39" s="59" t="s">
        <v>22</v>
      </c>
      <c r="E39" s="426"/>
      <c r="F39" s="60">
        <f>P39+R39</f>
        <v>8600000</v>
      </c>
      <c r="G39" s="93"/>
      <c r="H39" s="162"/>
      <c r="I39" s="94"/>
      <c r="J39" s="248"/>
      <c r="K39" s="60"/>
      <c r="L39" s="95"/>
      <c r="M39" s="96"/>
      <c r="N39" s="255"/>
      <c r="O39" s="232"/>
      <c r="P39" s="93">
        <v>2900000</v>
      </c>
      <c r="Q39" s="94"/>
      <c r="R39" s="93">
        <v>5700000</v>
      </c>
      <c r="S39" s="94"/>
      <c r="T39" s="144"/>
      <c r="U39" s="141"/>
      <c r="V39" s="198"/>
    </row>
    <row r="40" spans="1:22" s="3" customFormat="1" ht="19.5" customHeight="1">
      <c r="A40" s="408"/>
      <c r="B40" s="408"/>
      <c r="C40" s="58">
        <v>6050</v>
      </c>
      <c r="D40" s="59" t="s">
        <v>23</v>
      </c>
      <c r="E40" s="426"/>
      <c r="F40" s="60">
        <f>P40+R40</f>
        <v>10095000</v>
      </c>
      <c r="G40" s="93"/>
      <c r="H40" s="162"/>
      <c r="I40" s="94"/>
      <c r="J40" s="248"/>
      <c r="K40" s="60"/>
      <c r="L40" s="93"/>
      <c r="M40" s="97"/>
      <c r="N40" s="248"/>
      <c r="O40" s="233"/>
      <c r="P40" s="93">
        <v>4395000</v>
      </c>
      <c r="Q40" s="94"/>
      <c r="R40" s="93">
        <v>5700000</v>
      </c>
      <c r="S40" s="94"/>
      <c r="T40" s="142"/>
      <c r="U40" s="141"/>
      <c r="V40" s="198"/>
    </row>
    <row r="41" spans="1:19" s="3" customFormat="1" ht="49.5" customHeight="1">
      <c r="A41" s="36" t="s">
        <v>44</v>
      </c>
      <c r="B41" s="36">
        <v>80101</v>
      </c>
      <c r="C41" s="36">
        <v>6050</v>
      </c>
      <c r="D41" s="176" t="s">
        <v>116</v>
      </c>
      <c r="E41" s="171" t="s">
        <v>57</v>
      </c>
      <c r="F41" s="39">
        <v>485000</v>
      </c>
      <c r="G41" s="102">
        <v>65000</v>
      </c>
      <c r="H41" s="177"/>
      <c r="I41" s="75"/>
      <c r="J41" s="240">
        <v>420000</v>
      </c>
      <c r="K41" s="39"/>
      <c r="L41" s="102"/>
      <c r="M41" s="264"/>
      <c r="N41" s="240"/>
      <c r="O41" s="39"/>
      <c r="P41" s="102"/>
      <c r="Q41" s="75"/>
      <c r="R41" s="102"/>
      <c r="S41" s="75"/>
    </row>
    <row r="42" spans="1:19" s="3" customFormat="1" ht="58.5" customHeight="1">
      <c r="A42" s="172" t="s">
        <v>45</v>
      </c>
      <c r="B42" s="172">
        <v>80101</v>
      </c>
      <c r="C42" s="173">
        <v>6050</v>
      </c>
      <c r="D42" s="174" t="s">
        <v>111</v>
      </c>
      <c r="E42" s="173" t="s">
        <v>17</v>
      </c>
      <c r="F42" s="175">
        <f>G42+861</f>
        <v>307961</v>
      </c>
      <c r="G42" s="99">
        <v>307100</v>
      </c>
      <c r="H42" s="142"/>
      <c r="I42" s="80"/>
      <c r="J42" s="238"/>
      <c r="K42" s="79"/>
      <c r="L42" s="100"/>
      <c r="M42" s="101"/>
      <c r="N42" s="256"/>
      <c r="O42" s="79"/>
      <c r="P42" s="100"/>
      <c r="Q42" s="80"/>
      <c r="R42" s="100"/>
      <c r="S42" s="80"/>
    </row>
    <row r="43" spans="1:19" s="3" customFormat="1" ht="22.5" customHeight="1">
      <c r="A43" s="36" t="s">
        <v>115</v>
      </c>
      <c r="B43" s="36">
        <v>80104</v>
      </c>
      <c r="C43" s="36">
        <v>6050</v>
      </c>
      <c r="D43" s="38" t="s">
        <v>9</v>
      </c>
      <c r="E43" s="206" t="s">
        <v>127</v>
      </c>
      <c r="F43" s="39">
        <f>J43+G43+62200+L43</f>
        <v>369200</v>
      </c>
      <c r="G43" s="102">
        <v>0</v>
      </c>
      <c r="H43" s="158"/>
      <c r="I43" s="103"/>
      <c r="J43" s="240">
        <v>107000</v>
      </c>
      <c r="K43" s="218"/>
      <c r="L43" s="102">
        <v>200000</v>
      </c>
      <c r="M43" s="219"/>
      <c r="N43" s="273"/>
      <c r="O43" s="218"/>
      <c r="P43" s="220"/>
      <c r="Q43" s="103"/>
      <c r="R43" s="220"/>
      <c r="S43" s="103"/>
    </row>
    <row r="44" spans="1:19" s="3" customFormat="1" ht="1.5" customHeight="1">
      <c r="A44" s="210"/>
      <c r="B44" s="210"/>
      <c r="C44" s="210"/>
      <c r="D44" s="50"/>
      <c r="E44" s="51"/>
      <c r="F44" s="141"/>
      <c r="G44" s="142"/>
      <c r="H44" s="142"/>
      <c r="I44" s="143"/>
      <c r="J44" s="142"/>
      <c r="K44" s="143"/>
      <c r="L44" s="142"/>
      <c r="M44" s="144"/>
      <c r="N44" s="144"/>
      <c r="O44" s="143"/>
      <c r="P44" s="144"/>
      <c r="Q44" s="143"/>
      <c r="R44" s="144"/>
      <c r="S44" s="143"/>
    </row>
    <row r="45" spans="1:20" s="3" customFormat="1" ht="28.5" customHeight="1" thickBot="1">
      <c r="A45" s="267" t="s">
        <v>46</v>
      </c>
      <c r="B45" s="268"/>
      <c r="C45" s="269"/>
      <c r="D45" s="270" t="s">
        <v>16</v>
      </c>
      <c r="E45" s="271" t="s">
        <v>94</v>
      </c>
      <c r="F45" s="272">
        <f>SUM(F46:F79)</f>
        <v>19079591</v>
      </c>
      <c r="G45" s="272">
        <f aca="true" t="shared" si="3" ref="G45:S45">SUM(G46:G79)</f>
        <v>4588169</v>
      </c>
      <c r="H45" s="330">
        <f>SUM(H46:H79)</f>
        <v>0</v>
      </c>
      <c r="I45" s="330">
        <f>SUM(I46:I79)</f>
        <v>29351</v>
      </c>
      <c r="J45" s="272">
        <f t="shared" si="3"/>
        <v>5827477</v>
      </c>
      <c r="K45" s="330">
        <f>SUM(K46:K79)</f>
        <v>2667205</v>
      </c>
      <c r="L45" s="272">
        <f t="shared" si="3"/>
        <v>2232622</v>
      </c>
      <c r="M45" s="330">
        <f t="shared" si="3"/>
        <v>155229</v>
      </c>
      <c r="N45" s="272">
        <f t="shared" si="3"/>
        <v>906900</v>
      </c>
      <c r="O45" s="330">
        <f t="shared" si="3"/>
        <v>39100</v>
      </c>
      <c r="P45" s="272">
        <f t="shared" si="3"/>
        <v>340000</v>
      </c>
      <c r="Q45" s="330">
        <f t="shared" si="3"/>
        <v>0</v>
      </c>
      <c r="R45" s="272">
        <f t="shared" si="3"/>
        <v>0</v>
      </c>
      <c r="S45" s="330">
        <f t="shared" si="3"/>
        <v>0</v>
      </c>
      <c r="T45" s="363">
        <f>G45+I45</f>
        <v>4617520</v>
      </c>
    </row>
    <row r="46" spans="1:20" s="3" customFormat="1" ht="96" customHeight="1">
      <c r="A46" s="279" t="s">
        <v>72</v>
      </c>
      <c r="B46" s="280" t="s">
        <v>133</v>
      </c>
      <c r="C46" s="279">
        <v>6639</v>
      </c>
      <c r="D46" s="281" t="s">
        <v>132</v>
      </c>
      <c r="E46" s="282" t="s">
        <v>56</v>
      </c>
      <c r="F46" s="283">
        <f>G46+J46+I46+L46+M46+K46</f>
        <v>22401</v>
      </c>
      <c r="G46" s="284"/>
      <c r="H46" s="285"/>
      <c r="I46" s="286">
        <v>18061</v>
      </c>
      <c r="J46" s="287"/>
      <c r="K46" s="288">
        <v>2480</v>
      </c>
      <c r="L46" s="289"/>
      <c r="M46" s="290">
        <v>1860</v>
      </c>
      <c r="N46" s="291"/>
      <c r="O46" s="288"/>
      <c r="P46" s="289"/>
      <c r="Q46" s="292"/>
      <c r="R46" s="289"/>
      <c r="S46" s="292"/>
      <c r="T46" s="365">
        <f>J45+K45</f>
        <v>8494682</v>
      </c>
    </row>
    <row r="47" spans="1:20" s="3" customFormat="1" ht="60.75" customHeight="1">
      <c r="A47" s="224" t="s">
        <v>47</v>
      </c>
      <c r="B47" s="208">
        <v>60016</v>
      </c>
      <c r="C47" s="224">
        <v>6050</v>
      </c>
      <c r="D47" s="225" t="s">
        <v>77</v>
      </c>
      <c r="E47" s="226" t="s">
        <v>57</v>
      </c>
      <c r="F47" s="227">
        <f>G47+J47</f>
        <v>100225</v>
      </c>
      <c r="G47" s="170">
        <v>225</v>
      </c>
      <c r="H47" s="48"/>
      <c r="I47" s="214">
        <v>0</v>
      </c>
      <c r="J47" s="249">
        <v>100000</v>
      </c>
      <c r="K47" s="133"/>
      <c r="L47" s="228"/>
      <c r="M47" s="132"/>
      <c r="N47" s="229"/>
      <c r="O47" s="133"/>
      <c r="P47" s="228"/>
      <c r="Q47" s="131"/>
      <c r="R47" s="228"/>
      <c r="S47" s="131"/>
      <c r="T47" s="364">
        <f>L45+M45</f>
        <v>2387851</v>
      </c>
    </row>
    <row r="48" spans="1:19" s="3" customFormat="1" ht="54" customHeight="1">
      <c r="A48" s="317" t="s">
        <v>48</v>
      </c>
      <c r="B48" s="149">
        <v>60016</v>
      </c>
      <c r="C48" s="147">
        <v>6050</v>
      </c>
      <c r="D48" s="13" t="s">
        <v>102</v>
      </c>
      <c r="E48" s="146" t="s">
        <v>57</v>
      </c>
      <c r="F48" s="42">
        <f>G48+J48</f>
        <v>60225</v>
      </c>
      <c r="G48" s="61">
        <v>225</v>
      </c>
      <c r="H48" s="49"/>
      <c r="I48" s="71"/>
      <c r="J48" s="129">
        <v>60000</v>
      </c>
      <c r="K48" s="30"/>
      <c r="L48" s="73"/>
      <c r="M48" s="74"/>
      <c r="N48" s="72"/>
      <c r="O48" s="30"/>
      <c r="P48" s="73"/>
      <c r="Q48" s="86"/>
      <c r="R48" s="73"/>
      <c r="S48" s="86"/>
    </row>
    <row r="49" spans="1:19" s="3" customFormat="1" ht="54" customHeight="1">
      <c r="A49" s="224" t="s">
        <v>49</v>
      </c>
      <c r="B49" s="36">
        <v>60016</v>
      </c>
      <c r="C49" s="36">
        <v>6050</v>
      </c>
      <c r="D49" s="274" t="s">
        <v>104</v>
      </c>
      <c r="E49" s="206" t="s">
        <v>85</v>
      </c>
      <c r="F49" s="44">
        <f>G49+N49+P49+J49+L49</f>
        <v>336211</v>
      </c>
      <c r="G49" s="45">
        <v>56211</v>
      </c>
      <c r="H49" s="159"/>
      <c r="I49" s="76"/>
      <c r="J49" s="250">
        <v>60000</v>
      </c>
      <c r="K49" s="39"/>
      <c r="L49" s="112">
        <v>120000</v>
      </c>
      <c r="M49" s="103"/>
      <c r="N49" s="250">
        <v>100000</v>
      </c>
      <c r="O49" s="39"/>
      <c r="P49" s="112"/>
      <c r="Q49" s="75"/>
      <c r="R49" s="112"/>
      <c r="S49" s="75"/>
    </row>
    <row r="50" spans="1:19" s="3" customFormat="1" ht="21.75" customHeight="1">
      <c r="A50" s="36" t="s">
        <v>50</v>
      </c>
      <c r="B50" s="36">
        <v>60016</v>
      </c>
      <c r="C50" s="360">
        <v>6050</v>
      </c>
      <c r="D50" s="361" t="s">
        <v>81</v>
      </c>
      <c r="E50" s="357" t="s">
        <v>26</v>
      </c>
      <c r="F50" s="76">
        <f>G50+J50+541582+H50</f>
        <v>4696782</v>
      </c>
      <c r="G50" s="45">
        <v>1660000</v>
      </c>
      <c r="H50" s="159"/>
      <c r="I50" s="76"/>
      <c r="J50" s="250">
        <v>2495200</v>
      </c>
      <c r="K50" s="39"/>
      <c r="L50" s="113"/>
      <c r="M50" s="103"/>
      <c r="N50" s="78"/>
      <c r="O50" s="39"/>
      <c r="P50" s="113"/>
      <c r="Q50" s="75"/>
      <c r="R50" s="113"/>
      <c r="S50" s="75"/>
    </row>
    <row r="51" spans="1:19" s="3" customFormat="1" ht="35.25" customHeight="1">
      <c r="A51" s="224" t="s">
        <v>51</v>
      </c>
      <c r="B51" s="118">
        <v>60016</v>
      </c>
      <c r="C51" s="118">
        <v>6050</v>
      </c>
      <c r="D51" s="150" t="s">
        <v>82</v>
      </c>
      <c r="E51" s="207" t="s">
        <v>26</v>
      </c>
      <c r="F51" s="47">
        <f>G51+J51+L51+150269</f>
        <v>350269</v>
      </c>
      <c r="G51" s="135">
        <v>0</v>
      </c>
      <c r="H51" s="163"/>
      <c r="I51" s="216"/>
      <c r="J51" s="251">
        <v>50000</v>
      </c>
      <c r="K51" s="133"/>
      <c r="L51" s="137">
        <v>150000</v>
      </c>
      <c r="M51" s="132"/>
      <c r="N51" s="138"/>
      <c r="O51" s="133"/>
      <c r="P51" s="139"/>
      <c r="Q51" s="131"/>
      <c r="R51" s="139"/>
      <c r="S51" s="131"/>
    </row>
    <row r="52" spans="1:19" s="3" customFormat="1" ht="42" customHeight="1">
      <c r="A52" s="317" t="s">
        <v>52</v>
      </c>
      <c r="B52" s="36">
        <v>60016</v>
      </c>
      <c r="C52" s="36">
        <v>6050</v>
      </c>
      <c r="D52" s="38" t="s">
        <v>112</v>
      </c>
      <c r="E52" s="206" t="s">
        <v>26</v>
      </c>
      <c r="F52" s="44">
        <f>G52+22814+J52+L52</f>
        <v>193109</v>
      </c>
      <c r="G52" s="45">
        <v>20295</v>
      </c>
      <c r="H52" s="159"/>
      <c r="I52" s="76"/>
      <c r="J52" s="250">
        <v>50000</v>
      </c>
      <c r="K52" s="39"/>
      <c r="L52" s="113">
        <v>100000</v>
      </c>
      <c r="M52" s="103"/>
      <c r="N52" s="78"/>
      <c r="O52" s="39"/>
      <c r="P52" s="113"/>
      <c r="Q52" s="75"/>
      <c r="R52" s="113"/>
      <c r="S52" s="75"/>
    </row>
    <row r="53" spans="1:19" s="3" customFormat="1" ht="71.25" customHeight="1">
      <c r="A53" s="358" t="s">
        <v>53</v>
      </c>
      <c r="B53" s="358">
        <v>60016</v>
      </c>
      <c r="C53" s="358">
        <v>6050</v>
      </c>
      <c r="D53" s="366" t="s">
        <v>110</v>
      </c>
      <c r="E53" s="359" t="s">
        <v>57</v>
      </c>
      <c r="F53" s="136">
        <f>G53+J53</f>
        <v>35225</v>
      </c>
      <c r="G53" s="135">
        <v>225</v>
      </c>
      <c r="H53" s="163"/>
      <c r="I53" s="355"/>
      <c r="J53" s="251">
        <v>35000</v>
      </c>
      <c r="K53" s="133"/>
      <c r="L53" s="139"/>
      <c r="M53" s="367"/>
      <c r="N53" s="138"/>
      <c r="O53" s="133"/>
      <c r="P53" s="139"/>
      <c r="Q53" s="131"/>
      <c r="R53" s="139"/>
      <c r="S53" s="131"/>
    </row>
    <row r="54" spans="1:19" s="3" customFormat="1" ht="46.5" customHeight="1">
      <c r="A54" s="346" t="s">
        <v>136</v>
      </c>
      <c r="B54" s="351">
        <v>60016</v>
      </c>
      <c r="C54" s="346">
        <v>6050</v>
      </c>
      <c r="D54" s="356" t="s">
        <v>113</v>
      </c>
      <c r="E54" s="348" t="s">
        <v>57</v>
      </c>
      <c r="F54" s="42">
        <f>G54+J54</f>
        <v>70225</v>
      </c>
      <c r="G54" s="43">
        <v>225</v>
      </c>
      <c r="H54" s="49"/>
      <c r="I54" s="354"/>
      <c r="J54" s="129">
        <v>70000</v>
      </c>
      <c r="K54" s="39"/>
      <c r="L54" s="73"/>
      <c r="M54" s="74"/>
      <c r="N54" s="72"/>
      <c r="O54" s="39"/>
      <c r="P54" s="73"/>
      <c r="Q54" s="75"/>
      <c r="R54" s="73"/>
      <c r="S54" s="75"/>
    </row>
    <row r="55" spans="1:19" s="3" customFormat="1" ht="40.5" customHeight="1">
      <c r="A55" s="224" t="s">
        <v>137</v>
      </c>
      <c r="B55" s="149">
        <v>60016</v>
      </c>
      <c r="C55" s="147">
        <v>6050</v>
      </c>
      <c r="D55" s="16" t="s">
        <v>103</v>
      </c>
      <c r="E55" s="148" t="s">
        <v>57</v>
      </c>
      <c r="F55" s="42">
        <f>G55+J55</f>
        <v>75225</v>
      </c>
      <c r="G55" s="43">
        <v>225</v>
      </c>
      <c r="H55" s="49"/>
      <c r="I55" s="71"/>
      <c r="J55" s="129">
        <v>75000</v>
      </c>
      <c r="K55" s="39"/>
      <c r="L55" s="73"/>
      <c r="M55" s="74"/>
      <c r="N55" s="72"/>
      <c r="O55" s="39"/>
      <c r="P55" s="73"/>
      <c r="Q55" s="75"/>
      <c r="R55" s="73"/>
      <c r="S55" s="75"/>
    </row>
    <row r="56" spans="1:19" s="3" customFormat="1" ht="39" customHeight="1">
      <c r="A56" s="346" t="s">
        <v>58</v>
      </c>
      <c r="B56" s="346">
        <v>60016</v>
      </c>
      <c r="C56" s="346">
        <v>6050</v>
      </c>
      <c r="D56" s="347" t="s">
        <v>70</v>
      </c>
      <c r="E56" s="348" t="s">
        <v>21</v>
      </c>
      <c r="F56" s="349">
        <f>G56+67650+J56</f>
        <v>778650</v>
      </c>
      <c r="G56" s="43">
        <v>272623</v>
      </c>
      <c r="H56" s="164"/>
      <c r="I56" s="127"/>
      <c r="J56" s="328">
        <v>438377</v>
      </c>
      <c r="K56" s="126"/>
      <c r="L56" s="122"/>
      <c r="M56" s="124"/>
      <c r="N56" s="125"/>
      <c r="O56" s="126"/>
      <c r="P56" s="122"/>
      <c r="Q56" s="123"/>
      <c r="R56" s="122"/>
      <c r="S56" s="123"/>
    </row>
    <row r="57" spans="1:19" s="3" customFormat="1" ht="31.5" customHeight="1">
      <c r="A57" s="224" t="s">
        <v>59</v>
      </c>
      <c r="B57" s="65">
        <v>60016</v>
      </c>
      <c r="C57" s="41">
        <v>6050</v>
      </c>
      <c r="D57" s="13" t="s">
        <v>67</v>
      </c>
      <c r="E57" s="209" t="s">
        <v>122</v>
      </c>
      <c r="F57" s="42">
        <f>G57+J57+L57+N57</f>
        <v>750000</v>
      </c>
      <c r="G57" s="43">
        <v>0</v>
      </c>
      <c r="H57" s="49"/>
      <c r="I57" s="71"/>
      <c r="J57" s="129">
        <v>50000</v>
      </c>
      <c r="K57" s="39"/>
      <c r="L57" s="77">
        <v>700000</v>
      </c>
      <c r="M57" s="74"/>
      <c r="N57" s="129">
        <v>0</v>
      </c>
      <c r="O57" s="39"/>
      <c r="P57" s="73"/>
      <c r="Q57" s="75"/>
      <c r="R57" s="73"/>
      <c r="S57" s="75"/>
    </row>
    <row r="58" spans="1:19" s="3" customFormat="1" ht="26.25" customHeight="1">
      <c r="A58" s="317" t="s">
        <v>60</v>
      </c>
      <c r="B58" s="65">
        <v>60016</v>
      </c>
      <c r="C58" s="41">
        <v>6050</v>
      </c>
      <c r="D58" s="13" t="s">
        <v>68</v>
      </c>
      <c r="E58" s="209" t="s">
        <v>122</v>
      </c>
      <c r="F58" s="42">
        <f>G58+J58+L58+N58</f>
        <v>250000</v>
      </c>
      <c r="G58" s="43"/>
      <c r="H58" s="49"/>
      <c r="I58" s="71"/>
      <c r="J58" s="129">
        <v>50000</v>
      </c>
      <c r="K58" s="39"/>
      <c r="L58" s="77">
        <v>100000</v>
      </c>
      <c r="M58" s="74"/>
      <c r="N58" s="129">
        <v>100000</v>
      </c>
      <c r="O58" s="39"/>
      <c r="P58" s="73"/>
      <c r="Q58" s="75"/>
      <c r="R58" s="73"/>
      <c r="S58" s="75"/>
    </row>
    <row r="59" spans="1:19" s="3" customFormat="1" ht="22.5" customHeight="1">
      <c r="A59" s="345" t="s">
        <v>61</v>
      </c>
      <c r="B59" s="346">
        <v>60016</v>
      </c>
      <c r="C59" s="346">
        <v>6050</v>
      </c>
      <c r="D59" s="347" t="s">
        <v>69</v>
      </c>
      <c r="E59" s="348" t="s">
        <v>57</v>
      </c>
      <c r="F59" s="349">
        <f>J59+G59</f>
        <v>710000</v>
      </c>
      <c r="G59" s="43">
        <v>196000</v>
      </c>
      <c r="H59" s="164"/>
      <c r="I59" s="42"/>
      <c r="J59" s="329">
        <v>514000</v>
      </c>
      <c r="K59" s="123"/>
      <c r="L59" s="122"/>
      <c r="M59" s="124"/>
      <c r="N59" s="125"/>
      <c r="O59" s="126"/>
      <c r="P59" s="122"/>
      <c r="Q59" s="123"/>
      <c r="R59" s="122"/>
      <c r="S59" s="75"/>
    </row>
    <row r="60" spans="1:19" s="3" customFormat="1" ht="86.25" customHeight="1">
      <c r="A60" s="36" t="s">
        <v>62</v>
      </c>
      <c r="B60" s="36">
        <v>60016</v>
      </c>
      <c r="C60" s="36">
        <v>6050</v>
      </c>
      <c r="D60" s="13" t="s">
        <v>105</v>
      </c>
      <c r="E60" s="327" t="s">
        <v>57</v>
      </c>
      <c r="F60" s="44">
        <f>G60+J60</f>
        <v>45225</v>
      </c>
      <c r="G60" s="45">
        <v>225</v>
      </c>
      <c r="H60" s="159"/>
      <c r="I60" s="44"/>
      <c r="J60" s="112">
        <v>45000</v>
      </c>
      <c r="K60" s="75"/>
      <c r="L60" s="113"/>
      <c r="M60" s="103"/>
      <c r="N60" s="78"/>
      <c r="O60" s="39"/>
      <c r="P60" s="113"/>
      <c r="Q60" s="75"/>
      <c r="R60" s="113"/>
      <c r="S60" s="75"/>
    </row>
    <row r="61" spans="1:19" s="3" customFormat="1" ht="96" customHeight="1">
      <c r="A61" s="326" t="s">
        <v>63</v>
      </c>
      <c r="B61" s="36">
        <v>60016</v>
      </c>
      <c r="C61" s="36">
        <v>6050</v>
      </c>
      <c r="D61" s="13" t="s">
        <v>106</v>
      </c>
      <c r="E61" s="327" t="s">
        <v>57</v>
      </c>
      <c r="F61" s="44">
        <f>G61+J61</f>
        <v>35225</v>
      </c>
      <c r="G61" s="45">
        <v>225</v>
      </c>
      <c r="H61" s="159"/>
      <c r="I61" s="44"/>
      <c r="J61" s="112">
        <v>35000</v>
      </c>
      <c r="K61" s="75"/>
      <c r="L61" s="113"/>
      <c r="M61" s="103"/>
      <c r="N61" s="78"/>
      <c r="O61" s="39"/>
      <c r="P61" s="113"/>
      <c r="Q61" s="75"/>
      <c r="R61" s="113"/>
      <c r="S61" s="75"/>
    </row>
    <row r="62" spans="1:19" s="3" customFormat="1" ht="71.25" customHeight="1">
      <c r="A62" s="358" t="s">
        <v>74</v>
      </c>
      <c r="B62" s="36">
        <v>60016</v>
      </c>
      <c r="C62" s="36">
        <v>6050</v>
      </c>
      <c r="D62" s="13" t="s">
        <v>107</v>
      </c>
      <c r="E62" s="357" t="s">
        <v>128</v>
      </c>
      <c r="F62" s="44">
        <f>G62+J62+N62+P62</f>
        <v>170000</v>
      </c>
      <c r="G62" s="45">
        <v>0</v>
      </c>
      <c r="H62" s="159"/>
      <c r="I62" s="44"/>
      <c r="J62" s="112">
        <v>70000</v>
      </c>
      <c r="K62" s="75"/>
      <c r="L62" s="113"/>
      <c r="M62" s="103"/>
      <c r="N62" s="250">
        <v>100000</v>
      </c>
      <c r="O62" s="39"/>
      <c r="P62" s="112"/>
      <c r="Q62" s="75"/>
      <c r="R62" s="112"/>
      <c r="S62" s="75"/>
    </row>
    <row r="63" spans="1:19" s="3" customFormat="1" ht="42" customHeight="1">
      <c r="A63" s="346" t="s">
        <v>79</v>
      </c>
      <c r="B63" s="351">
        <v>60016</v>
      </c>
      <c r="C63" s="346">
        <v>6050</v>
      </c>
      <c r="D63" s="352" t="s">
        <v>73</v>
      </c>
      <c r="E63" s="353" t="s">
        <v>56</v>
      </c>
      <c r="F63" s="46">
        <f>G63+J63+L63</f>
        <v>542722</v>
      </c>
      <c r="G63" s="61">
        <v>0</v>
      </c>
      <c r="H63" s="49"/>
      <c r="I63" s="46"/>
      <c r="J63" s="77">
        <v>105000</v>
      </c>
      <c r="K63" s="75"/>
      <c r="L63" s="77">
        <v>437722</v>
      </c>
      <c r="M63" s="74"/>
      <c r="N63" s="72"/>
      <c r="O63" s="39"/>
      <c r="P63" s="73"/>
      <c r="Q63" s="75"/>
      <c r="R63" s="73"/>
      <c r="S63" s="75"/>
    </row>
    <row r="64" spans="1:19" s="3" customFormat="1" ht="34.5" customHeight="1">
      <c r="A64" s="350" t="s">
        <v>80</v>
      </c>
      <c r="B64" s="351">
        <v>60016</v>
      </c>
      <c r="C64" s="351">
        <v>6050</v>
      </c>
      <c r="D64" s="352" t="s">
        <v>66</v>
      </c>
      <c r="E64" s="353" t="s">
        <v>17</v>
      </c>
      <c r="F64" s="354">
        <f>G64+1070071</f>
        <v>2283971</v>
      </c>
      <c r="G64" s="43">
        <v>1213900</v>
      </c>
      <c r="H64" s="164"/>
      <c r="I64" s="42"/>
      <c r="J64" s="329"/>
      <c r="K64" s="123"/>
      <c r="L64" s="329"/>
      <c r="M64" s="124"/>
      <c r="N64" s="125"/>
      <c r="O64" s="126"/>
      <c r="P64" s="122"/>
      <c r="Q64" s="123"/>
      <c r="R64" s="122"/>
      <c r="S64" s="123"/>
    </row>
    <row r="65" spans="1:19" s="3" customFormat="1" ht="49.5" customHeight="1">
      <c r="A65" s="36" t="s">
        <v>83</v>
      </c>
      <c r="B65" s="36">
        <v>60016</v>
      </c>
      <c r="C65" s="36">
        <v>6050</v>
      </c>
      <c r="D65" s="276" t="s">
        <v>108</v>
      </c>
      <c r="E65" s="206" t="s">
        <v>84</v>
      </c>
      <c r="F65" s="44">
        <f>G65+P65+N65+J65</f>
        <v>405225</v>
      </c>
      <c r="G65" s="45">
        <v>225</v>
      </c>
      <c r="H65" s="159"/>
      <c r="I65" s="44"/>
      <c r="J65" s="112">
        <v>45000</v>
      </c>
      <c r="K65" s="75"/>
      <c r="L65" s="112"/>
      <c r="M65" s="103"/>
      <c r="N65" s="250">
        <v>220000</v>
      </c>
      <c r="O65" s="39"/>
      <c r="P65" s="112">
        <v>140000</v>
      </c>
      <c r="Q65" s="75"/>
      <c r="R65" s="112"/>
      <c r="S65" s="75"/>
    </row>
    <row r="66" spans="1:19" s="3" customFormat="1" ht="84" customHeight="1">
      <c r="A66" s="224" t="s">
        <v>92</v>
      </c>
      <c r="B66" s="208">
        <v>60016</v>
      </c>
      <c r="C66" s="208">
        <v>6050</v>
      </c>
      <c r="D66" s="151" t="s">
        <v>78</v>
      </c>
      <c r="E66" s="207" t="s">
        <v>57</v>
      </c>
      <c r="F66" s="136">
        <f>G66+P66+N66+J66</f>
        <v>35225</v>
      </c>
      <c r="G66" s="275">
        <v>225</v>
      </c>
      <c r="H66" s="48"/>
      <c r="I66" s="47"/>
      <c r="J66" s="137">
        <v>35000</v>
      </c>
      <c r="K66" s="80"/>
      <c r="L66" s="137"/>
      <c r="M66" s="132"/>
      <c r="N66" s="229"/>
      <c r="O66" s="79"/>
      <c r="P66" s="228"/>
      <c r="Q66" s="80"/>
      <c r="R66" s="228"/>
      <c r="S66" s="80"/>
    </row>
    <row r="67" spans="1:19" s="3" customFormat="1" ht="41.25" customHeight="1">
      <c r="A67" s="36" t="s">
        <v>95</v>
      </c>
      <c r="B67" s="36">
        <v>60016</v>
      </c>
      <c r="C67" s="36">
        <v>6050</v>
      </c>
      <c r="D67" s="13" t="s">
        <v>54</v>
      </c>
      <c r="E67" s="327" t="s">
        <v>17</v>
      </c>
      <c r="F67" s="44">
        <f>G67+212845+J67</f>
        <v>918010</v>
      </c>
      <c r="G67" s="45">
        <v>295165</v>
      </c>
      <c r="H67" s="159"/>
      <c r="I67" s="44"/>
      <c r="J67" s="113">
        <v>410000</v>
      </c>
      <c r="K67" s="75"/>
      <c r="L67" s="113"/>
      <c r="M67" s="103"/>
      <c r="N67" s="78"/>
      <c r="O67" s="39"/>
      <c r="P67" s="113"/>
      <c r="Q67" s="75"/>
      <c r="R67" s="113"/>
      <c r="S67" s="75"/>
    </row>
    <row r="68" spans="1:19" s="3" customFormat="1" ht="55.5" customHeight="1">
      <c r="A68" s="153" t="s">
        <v>96</v>
      </c>
      <c r="B68" s="40">
        <v>60016</v>
      </c>
      <c r="C68" s="41">
        <v>6050</v>
      </c>
      <c r="D68" s="14" t="s">
        <v>87</v>
      </c>
      <c r="E68" s="116" t="s">
        <v>84</v>
      </c>
      <c r="F68" s="46">
        <f>G68+P68+N68+J68</f>
        <v>168671</v>
      </c>
      <c r="G68" s="61"/>
      <c r="H68" s="49"/>
      <c r="I68" s="46"/>
      <c r="J68" s="73">
        <v>58671</v>
      </c>
      <c r="K68" s="75"/>
      <c r="L68" s="73"/>
      <c r="M68" s="74"/>
      <c r="N68" s="129">
        <v>10000</v>
      </c>
      <c r="O68" s="39"/>
      <c r="P68" s="77">
        <v>100000</v>
      </c>
      <c r="Q68" s="75"/>
      <c r="R68" s="77"/>
      <c r="S68" s="75"/>
    </row>
    <row r="69" spans="1:19" s="3" customFormat="1" ht="51.75" customHeight="1">
      <c r="A69" s="36" t="s">
        <v>97</v>
      </c>
      <c r="B69" s="36">
        <v>60016</v>
      </c>
      <c r="C69" s="36">
        <v>6050</v>
      </c>
      <c r="D69" s="293" t="s">
        <v>91</v>
      </c>
      <c r="E69" s="206" t="s">
        <v>84</v>
      </c>
      <c r="F69" s="44">
        <f>G69+J69+N69+P69</f>
        <v>367650</v>
      </c>
      <c r="G69" s="45">
        <v>0</v>
      </c>
      <c r="H69" s="159"/>
      <c r="I69" s="44"/>
      <c r="J69" s="112">
        <v>167650</v>
      </c>
      <c r="K69" s="75"/>
      <c r="L69" s="113"/>
      <c r="M69" s="103"/>
      <c r="N69" s="250">
        <v>100000</v>
      </c>
      <c r="O69" s="39"/>
      <c r="P69" s="112">
        <v>100000</v>
      </c>
      <c r="Q69" s="75"/>
      <c r="R69" s="112"/>
      <c r="S69" s="75"/>
    </row>
    <row r="70" spans="1:19" s="3" customFormat="1" ht="72" customHeight="1">
      <c r="A70" s="36" t="s">
        <v>98</v>
      </c>
      <c r="B70" s="36">
        <v>60016</v>
      </c>
      <c r="C70" s="36">
        <v>6050</v>
      </c>
      <c r="D70" s="13" t="s">
        <v>27</v>
      </c>
      <c r="E70" s="206" t="s">
        <v>17</v>
      </c>
      <c r="F70" s="44">
        <f>G70+218957</f>
        <v>1089504</v>
      </c>
      <c r="G70" s="45">
        <v>870547</v>
      </c>
      <c r="H70" s="159"/>
      <c r="I70" s="44"/>
      <c r="J70" s="113"/>
      <c r="K70" s="75"/>
      <c r="L70" s="113"/>
      <c r="M70" s="103"/>
      <c r="N70" s="78"/>
      <c r="O70" s="39"/>
      <c r="P70" s="113"/>
      <c r="Q70" s="75"/>
      <c r="R70" s="113"/>
      <c r="S70" s="75"/>
    </row>
    <row r="71" spans="1:19" s="3" customFormat="1" ht="48" customHeight="1">
      <c r="A71" s="153" t="s">
        <v>99</v>
      </c>
      <c r="B71" s="115">
        <v>60016</v>
      </c>
      <c r="C71" s="117">
        <v>6050</v>
      </c>
      <c r="D71" s="15" t="s">
        <v>30</v>
      </c>
      <c r="E71" s="116" t="s">
        <v>17</v>
      </c>
      <c r="F71" s="46">
        <f>G71+9350+J71+L71+N71</f>
        <v>474350</v>
      </c>
      <c r="G71" s="61"/>
      <c r="H71" s="48"/>
      <c r="I71" s="46"/>
      <c r="J71" s="112">
        <v>95000</v>
      </c>
      <c r="K71" s="75"/>
      <c r="L71" s="112">
        <v>100000</v>
      </c>
      <c r="M71" s="103"/>
      <c r="N71" s="112">
        <v>270000</v>
      </c>
      <c r="O71" s="39"/>
      <c r="P71" s="113"/>
      <c r="Q71" s="75"/>
      <c r="R71" s="113"/>
      <c r="S71" s="75"/>
    </row>
    <row r="72" spans="1:19" s="3" customFormat="1" ht="52.5" customHeight="1">
      <c r="A72" s="36" t="s">
        <v>100</v>
      </c>
      <c r="B72" s="149">
        <v>60016</v>
      </c>
      <c r="C72" s="149">
        <v>6050</v>
      </c>
      <c r="D72" s="152" t="s">
        <v>109</v>
      </c>
      <c r="E72" s="148" t="s">
        <v>57</v>
      </c>
      <c r="F72" s="46">
        <f>G72+J72</f>
        <v>95225</v>
      </c>
      <c r="G72" s="61">
        <v>225</v>
      </c>
      <c r="H72" s="49"/>
      <c r="I72" s="46"/>
      <c r="J72" s="112">
        <v>95000</v>
      </c>
      <c r="K72" s="75"/>
      <c r="L72" s="113"/>
      <c r="M72" s="103"/>
      <c r="N72" s="113"/>
      <c r="O72" s="39"/>
      <c r="P72" s="113"/>
      <c r="Q72" s="75"/>
      <c r="R72" s="113"/>
      <c r="S72" s="75"/>
    </row>
    <row r="73" spans="1:19" s="3" customFormat="1" ht="64.5" customHeight="1">
      <c r="A73" s="317" t="s">
        <v>138</v>
      </c>
      <c r="B73" s="36">
        <v>60016</v>
      </c>
      <c r="C73" s="36">
        <v>6050</v>
      </c>
      <c r="D73" s="274" t="s">
        <v>125</v>
      </c>
      <c r="E73" s="206" t="s">
        <v>56</v>
      </c>
      <c r="F73" s="44">
        <f>G73+J73+L73</f>
        <v>649000</v>
      </c>
      <c r="G73" s="45"/>
      <c r="H73" s="159"/>
      <c r="I73" s="44"/>
      <c r="J73" s="112">
        <v>149000</v>
      </c>
      <c r="K73" s="75"/>
      <c r="L73" s="112">
        <v>500000</v>
      </c>
      <c r="M73" s="103"/>
      <c r="N73" s="113"/>
      <c r="O73" s="39"/>
      <c r="P73" s="113"/>
      <c r="Q73" s="75"/>
      <c r="R73" s="113"/>
      <c r="S73" s="75"/>
    </row>
    <row r="74" spans="1:19" s="3" customFormat="1" ht="24" customHeight="1">
      <c r="A74" s="387" t="s">
        <v>101</v>
      </c>
      <c r="B74" s="387">
        <v>72095</v>
      </c>
      <c r="C74" s="41">
        <v>6057</v>
      </c>
      <c r="D74" s="411" t="s">
        <v>88</v>
      </c>
      <c r="E74" s="413" t="s">
        <v>85</v>
      </c>
      <c r="F74" s="127">
        <f aca="true" t="shared" si="4" ref="F74:F79">SUM(G74:Q74)</f>
        <v>1068407</v>
      </c>
      <c r="G74" s="43"/>
      <c r="H74" s="164"/>
      <c r="I74" s="42"/>
      <c r="J74" s="122"/>
      <c r="K74" s="123">
        <v>888207</v>
      </c>
      <c r="L74" s="122"/>
      <c r="M74" s="124">
        <v>141100</v>
      </c>
      <c r="N74" s="125"/>
      <c r="O74" s="126">
        <v>39100</v>
      </c>
      <c r="P74" s="122"/>
      <c r="Q74" s="123"/>
      <c r="R74" s="122"/>
      <c r="S74" s="123"/>
    </row>
    <row r="75" spans="1:19" s="3" customFormat="1" ht="24.75" customHeight="1">
      <c r="A75" s="414"/>
      <c r="B75" s="388"/>
      <c r="C75" s="294">
        <v>6059</v>
      </c>
      <c r="D75" s="412"/>
      <c r="E75" s="388"/>
      <c r="F75" s="295">
        <f t="shared" si="4"/>
        <v>188543</v>
      </c>
      <c r="G75" s="296"/>
      <c r="H75" s="297"/>
      <c r="I75" s="298"/>
      <c r="J75" s="299">
        <v>156743</v>
      </c>
      <c r="K75" s="300"/>
      <c r="L75" s="301">
        <v>24900</v>
      </c>
      <c r="M75" s="302"/>
      <c r="N75" s="303">
        <v>6900</v>
      </c>
      <c r="O75" s="304"/>
      <c r="P75" s="301"/>
      <c r="Q75" s="300"/>
      <c r="R75" s="301"/>
      <c r="S75" s="300"/>
    </row>
    <row r="76" spans="1:19" s="3" customFormat="1" ht="24.75" customHeight="1">
      <c r="A76" s="407" t="s">
        <v>117</v>
      </c>
      <c r="B76" s="462">
        <v>72095</v>
      </c>
      <c r="C76" s="326">
        <v>6057</v>
      </c>
      <c r="D76" s="465" t="s">
        <v>118</v>
      </c>
      <c r="E76" s="425" t="s">
        <v>57</v>
      </c>
      <c r="F76" s="127">
        <f t="shared" si="4"/>
        <v>1512503</v>
      </c>
      <c r="G76" s="43"/>
      <c r="H76" s="164"/>
      <c r="I76" s="42">
        <v>5670</v>
      </c>
      <c r="J76" s="122"/>
      <c r="K76" s="123">
        <v>1506833</v>
      </c>
      <c r="L76" s="122"/>
      <c r="M76" s="124"/>
      <c r="N76" s="125"/>
      <c r="O76" s="126"/>
      <c r="P76" s="122"/>
      <c r="Q76" s="123"/>
      <c r="R76" s="122"/>
      <c r="S76" s="123"/>
    </row>
    <row r="77" spans="1:19" s="3" customFormat="1" ht="24.75" customHeight="1">
      <c r="A77" s="408"/>
      <c r="B77" s="463"/>
      <c r="C77" s="183" t="s">
        <v>119</v>
      </c>
      <c r="D77" s="466"/>
      <c r="E77" s="426"/>
      <c r="F77" s="184">
        <f t="shared" si="4"/>
        <v>266912</v>
      </c>
      <c r="G77" s="185"/>
      <c r="H77" s="186"/>
      <c r="I77" s="187">
        <v>1001</v>
      </c>
      <c r="J77" s="188"/>
      <c r="K77" s="189">
        <v>265911</v>
      </c>
      <c r="L77" s="190"/>
      <c r="M77" s="191"/>
      <c r="N77" s="192"/>
      <c r="O77" s="193"/>
      <c r="P77" s="190"/>
      <c r="Q77" s="189"/>
      <c r="R77" s="190"/>
      <c r="S77" s="189"/>
    </row>
    <row r="78" spans="1:19" s="3" customFormat="1" ht="24.75" customHeight="1">
      <c r="A78" s="461"/>
      <c r="B78" s="464"/>
      <c r="C78" s="305" t="s">
        <v>120</v>
      </c>
      <c r="D78" s="467"/>
      <c r="E78" s="468"/>
      <c r="F78" s="306">
        <f>SUM(G78:Q78)</f>
        <v>314014</v>
      </c>
      <c r="G78" s="307">
        <v>1178</v>
      </c>
      <c r="H78" s="308"/>
      <c r="I78" s="309"/>
      <c r="J78" s="310">
        <v>312836</v>
      </c>
      <c r="K78" s="311"/>
      <c r="L78" s="312"/>
      <c r="M78" s="313"/>
      <c r="N78" s="311"/>
      <c r="O78" s="314"/>
      <c r="P78" s="315"/>
      <c r="Q78" s="316"/>
      <c r="R78" s="315"/>
      <c r="S78" s="316"/>
    </row>
    <row r="79" spans="1:19" s="3" customFormat="1" ht="71.25" customHeight="1" thickBot="1">
      <c r="A79" s="331" t="s">
        <v>126</v>
      </c>
      <c r="B79" s="332">
        <v>75095</v>
      </c>
      <c r="C79" s="331">
        <v>6639</v>
      </c>
      <c r="D79" s="333" t="s">
        <v>134</v>
      </c>
      <c r="E79" s="334" t="s">
        <v>56</v>
      </c>
      <c r="F79" s="335">
        <f t="shared" si="4"/>
        <v>20662</v>
      </c>
      <c r="G79" s="336"/>
      <c r="H79" s="337"/>
      <c r="I79" s="338">
        <v>4619</v>
      </c>
      <c r="J79" s="339"/>
      <c r="K79" s="340">
        <v>3774</v>
      </c>
      <c r="L79" s="339"/>
      <c r="M79" s="341">
        <v>12269</v>
      </c>
      <c r="N79" s="342"/>
      <c r="O79" s="343"/>
      <c r="P79" s="339"/>
      <c r="Q79" s="340"/>
      <c r="R79" s="339"/>
      <c r="S79" s="340"/>
    </row>
    <row r="80" spans="1:19" ht="17.25" customHeight="1">
      <c r="A80" s="399" t="s">
        <v>0</v>
      </c>
      <c r="B80" s="400"/>
      <c r="C80" s="400"/>
      <c r="D80" s="401"/>
      <c r="E80" s="399"/>
      <c r="F80" s="373">
        <f aca="true" t="shared" si="5" ref="F80:S80">F35+F27+F13+F45</f>
        <v>121305840</v>
      </c>
      <c r="G80" s="371">
        <f t="shared" si="5"/>
        <v>17393503</v>
      </c>
      <c r="H80" s="371">
        <f t="shared" si="5"/>
        <v>10000000</v>
      </c>
      <c r="I80" s="380">
        <f t="shared" si="5"/>
        <v>2487350</v>
      </c>
      <c r="J80" s="371">
        <f t="shared" si="5"/>
        <v>34490151</v>
      </c>
      <c r="K80" s="373">
        <f t="shared" si="5"/>
        <v>2667205</v>
      </c>
      <c r="L80" s="375">
        <f t="shared" si="5"/>
        <v>15244271</v>
      </c>
      <c r="M80" s="380">
        <f t="shared" si="5"/>
        <v>155229</v>
      </c>
      <c r="N80" s="371">
        <f t="shared" si="5"/>
        <v>3266900</v>
      </c>
      <c r="O80" s="373">
        <f t="shared" si="5"/>
        <v>39100</v>
      </c>
      <c r="P80" s="375">
        <f t="shared" si="5"/>
        <v>9085000</v>
      </c>
      <c r="Q80" s="377">
        <f t="shared" si="5"/>
        <v>0</v>
      </c>
      <c r="R80" s="371">
        <f t="shared" si="5"/>
        <v>11400000</v>
      </c>
      <c r="S80" s="379">
        <f t="shared" si="5"/>
        <v>0</v>
      </c>
    </row>
    <row r="81" spans="1:19" ht="17.25" customHeight="1" thickBot="1">
      <c r="A81" s="372"/>
      <c r="B81" s="402"/>
      <c r="C81" s="402"/>
      <c r="D81" s="378"/>
      <c r="E81" s="372"/>
      <c r="F81" s="374"/>
      <c r="G81" s="372"/>
      <c r="H81" s="372"/>
      <c r="I81" s="378"/>
      <c r="J81" s="372"/>
      <c r="K81" s="374"/>
      <c r="L81" s="376"/>
      <c r="M81" s="378"/>
      <c r="N81" s="372"/>
      <c r="O81" s="374"/>
      <c r="P81" s="376"/>
      <c r="Q81" s="378"/>
      <c r="R81" s="372"/>
      <c r="S81" s="374"/>
    </row>
    <row r="82" spans="1:15" ht="12" customHeight="1">
      <c r="A82" s="4"/>
      <c r="B82" s="4"/>
      <c r="C82" s="4"/>
      <c r="D82" s="4"/>
      <c r="E82" s="4"/>
      <c r="F82" s="5"/>
      <c r="G82" s="12"/>
      <c r="H82" s="12"/>
      <c r="J82" s="12"/>
      <c r="K82" s="12"/>
      <c r="L82" s="405"/>
      <c r="M82" s="406"/>
      <c r="N82" s="12"/>
      <c r="O82" s="12"/>
    </row>
    <row r="83" spans="1:15" ht="12" customHeight="1">
      <c r="A83" s="4"/>
      <c r="B83" s="4"/>
      <c r="C83" s="4"/>
      <c r="D83" s="4"/>
      <c r="E83" s="4"/>
      <c r="F83" s="5"/>
      <c r="G83" s="12"/>
      <c r="H83" s="12"/>
      <c r="J83" s="12"/>
      <c r="K83" s="12"/>
      <c r="L83" s="199"/>
      <c r="M83" s="200"/>
      <c r="N83" s="12"/>
      <c r="O83" s="12"/>
    </row>
    <row r="84" spans="1:15" ht="12" customHeight="1">
      <c r="A84" s="4"/>
      <c r="B84" s="4"/>
      <c r="C84" s="4"/>
      <c r="D84" s="4"/>
      <c r="E84" s="4"/>
      <c r="F84" s="5"/>
      <c r="G84" s="12"/>
      <c r="H84" s="12"/>
      <c r="J84" s="12"/>
      <c r="K84" s="12"/>
      <c r="L84" s="199"/>
      <c r="M84" s="200"/>
      <c r="N84" s="12"/>
      <c r="O84" s="12"/>
    </row>
    <row r="85" spans="1:15" ht="12" customHeight="1">
      <c r="A85" s="4"/>
      <c r="B85" s="4"/>
      <c r="C85" s="4"/>
      <c r="D85" s="4"/>
      <c r="E85" s="4"/>
      <c r="F85" s="5"/>
      <c r="G85" s="12"/>
      <c r="H85" s="12"/>
      <c r="J85" s="12"/>
      <c r="K85" s="12"/>
      <c r="L85" s="199"/>
      <c r="M85" s="200"/>
      <c r="N85" s="12"/>
      <c r="O85" s="12"/>
    </row>
    <row r="86" spans="1:15" ht="5.25" customHeight="1">
      <c r="A86" s="4"/>
      <c r="B86" s="4"/>
      <c r="C86" s="4"/>
      <c r="D86" s="4"/>
      <c r="E86" s="4"/>
      <c r="F86" s="5"/>
      <c r="G86" s="12"/>
      <c r="H86" s="12"/>
      <c r="J86" s="12"/>
      <c r="K86" s="12"/>
      <c r="L86" s="199"/>
      <c r="M86" s="200"/>
      <c r="N86" s="12"/>
      <c r="O86" s="12"/>
    </row>
    <row r="87" spans="1:15" ht="7.5" customHeight="1">
      <c r="A87" s="4"/>
      <c r="B87" s="4"/>
      <c r="C87" s="4"/>
      <c r="D87" s="4"/>
      <c r="E87" s="4"/>
      <c r="F87" s="5"/>
      <c r="G87" s="12"/>
      <c r="H87" s="12"/>
      <c r="J87" s="12"/>
      <c r="K87" s="12"/>
      <c r="L87" s="199"/>
      <c r="M87" s="200"/>
      <c r="N87" s="12"/>
      <c r="O87" s="12"/>
    </row>
    <row r="88" spans="1:15" ht="12" customHeight="1">
      <c r="A88" s="4"/>
      <c r="B88" s="4"/>
      <c r="C88" s="4"/>
      <c r="D88" s="4"/>
      <c r="E88" s="4"/>
      <c r="F88" s="5"/>
      <c r="G88" s="12"/>
      <c r="H88" s="12"/>
      <c r="J88" s="12"/>
      <c r="K88" s="12"/>
      <c r="L88" s="199"/>
      <c r="M88" s="200"/>
      <c r="N88" s="12"/>
      <c r="O88" s="12"/>
    </row>
    <row r="89" spans="1:15" ht="12" customHeight="1">
      <c r="A89" s="4"/>
      <c r="B89" s="4"/>
      <c r="C89" s="4"/>
      <c r="D89" s="4"/>
      <c r="E89" s="4"/>
      <c r="F89" s="5"/>
      <c r="G89" s="12"/>
      <c r="H89" s="12"/>
      <c r="J89" s="12"/>
      <c r="K89" s="12"/>
      <c r="L89" s="199"/>
      <c r="M89" s="200"/>
      <c r="N89" s="12"/>
      <c r="O89" s="12"/>
    </row>
    <row r="90" spans="1:15" ht="12" customHeight="1">
      <c r="A90" s="4"/>
      <c r="B90" s="4"/>
      <c r="C90" s="4"/>
      <c r="D90" s="4"/>
      <c r="E90" s="4"/>
      <c r="F90" s="5"/>
      <c r="G90" s="12"/>
      <c r="H90" s="12"/>
      <c r="J90" s="12"/>
      <c r="K90" s="12"/>
      <c r="L90" s="199"/>
      <c r="M90" s="200"/>
      <c r="N90" s="12"/>
      <c r="O90" s="12"/>
    </row>
    <row r="91" spans="1:15" ht="12" customHeight="1">
      <c r="A91" s="4"/>
      <c r="B91" s="4"/>
      <c r="C91" s="4"/>
      <c r="D91" s="4"/>
      <c r="E91" s="4"/>
      <c r="F91" s="5"/>
      <c r="G91" s="12"/>
      <c r="H91" s="12"/>
      <c r="J91" s="12"/>
      <c r="K91" s="12"/>
      <c r="L91" s="199"/>
      <c r="M91" s="200"/>
      <c r="N91" s="12"/>
      <c r="O91" s="12"/>
    </row>
    <row r="92" spans="1:15" ht="12" customHeight="1">
      <c r="A92" s="4"/>
      <c r="B92" s="4"/>
      <c r="C92" s="4"/>
      <c r="D92" s="4"/>
      <c r="E92" s="4"/>
      <c r="F92" s="5"/>
      <c r="G92" s="12"/>
      <c r="H92" s="12"/>
      <c r="J92" s="12"/>
      <c r="K92" s="12"/>
      <c r="L92" s="199"/>
      <c r="M92" s="200"/>
      <c r="N92" s="12"/>
      <c r="O92" s="12"/>
    </row>
    <row r="93" spans="7:19" ht="23.25" customHeight="1">
      <c r="G93" s="469">
        <f>G80+H80+I80+H81</f>
        <v>29880853</v>
      </c>
      <c r="H93" s="469"/>
      <c r="I93" s="470"/>
      <c r="J93" s="403">
        <f>J80+K80</f>
        <v>37157356</v>
      </c>
      <c r="K93" s="404"/>
      <c r="L93" s="403">
        <f>L80+M80</f>
        <v>15399500</v>
      </c>
      <c r="M93" s="404"/>
      <c r="N93" s="403">
        <f>N80+O80</f>
        <v>3306000</v>
      </c>
      <c r="O93" s="404"/>
      <c r="P93" s="403">
        <f>P80+Q80</f>
        <v>9085000</v>
      </c>
      <c r="Q93" s="404"/>
      <c r="R93" s="201"/>
      <c r="S93" s="201"/>
    </row>
    <row r="94" spans="4:10" ht="15.75">
      <c r="D94" s="130"/>
      <c r="E94" s="415">
        <f>F80</f>
        <v>121305840</v>
      </c>
      <c r="F94" s="416"/>
      <c r="G94" s="145"/>
      <c r="H94" s="145"/>
      <c r="I94" s="11"/>
      <c r="J94" s="11"/>
    </row>
    <row r="95" spans="4:10" ht="11.25">
      <c r="D95" s="10"/>
      <c r="E95" s="9"/>
      <c r="F95" s="8"/>
      <c r="G95" s="8"/>
      <c r="H95" s="8"/>
      <c r="I95" s="9"/>
      <c r="J95" s="9"/>
    </row>
    <row r="96" spans="5:6" ht="11.25">
      <c r="E96" s="9"/>
      <c r="F96" s="8"/>
    </row>
    <row r="97" spans="4:10" ht="11.25">
      <c r="D97" s="6"/>
      <c r="E97" s="6"/>
      <c r="F97" s="7"/>
      <c r="G97" s="386"/>
      <c r="H97" s="386"/>
      <c r="I97" s="386"/>
      <c r="J97" s="386"/>
    </row>
    <row r="98" spans="4:10" ht="11.25">
      <c r="D98" s="6"/>
      <c r="E98" s="6"/>
      <c r="F98" s="7"/>
      <c r="G98" s="8"/>
      <c r="H98" s="8"/>
      <c r="I98" s="9"/>
      <c r="J98" s="9"/>
    </row>
    <row r="99" spans="4:10" ht="11.25">
      <c r="D99" s="6"/>
      <c r="E99" s="6"/>
      <c r="F99" s="7"/>
      <c r="G99" s="8"/>
      <c r="H99" s="8"/>
      <c r="I99" s="9"/>
      <c r="J99" s="9"/>
    </row>
    <row r="100" spans="4:6" ht="9.75">
      <c r="D100" s="6"/>
      <c r="E100" s="6"/>
      <c r="F100" s="7"/>
    </row>
    <row r="101" spans="4:6" ht="9.75">
      <c r="D101" s="6"/>
      <c r="E101" s="6"/>
      <c r="F101" s="7"/>
    </row>
    <row r="102" spans="4:6" ht="9.75">
      <c r="D102" s="6"/>
      <c r="E102" s="6"/>
      <c r="F102" s="7"/>
    </row>
    <row r="103" spans="4:6" ht="9.75">
      <c r="D103" s="6"/>
      <c r="E103" s="6"/>
      <c r="F103" s="7"/>
    </row>
    <row r="104" spans="4:6" ht="9.75">
      <c r="D104" s="6"/>
      <c r="E104" s="6"/>
      <c r="F104" s="7"/>
    </row>
    <row r="105" spans="4:6" ht="9.75">
      <c r="D105" s="6"/>
      <c r="E105" s="6"/>
      <c r="F105" s="7"/>
    </row>
  </sheetData>
  <sheetProtection/>
  <mergeCells count="89">
    <mergeCell ref="A76:A78"/>
    <mergeCell ref="B76:B78"/>
    <mergeCell ref="D76:D78"/>
    <mergeCell ref="E76:E78"/>
    <mergeCell ref="G93:I93"/>
    <mergeCell ref="L93:M93"/>
    <mergeCell ref="J93:K93"/>
    <mergeCell ref="E80:E81"/>
    <mergeCell ref="F80:F81"/>
    <mergeCell ref="G80:G81"/>
    <mergeCell ref="A7:Q7"/>
    <mergeCell ref="A9:A12"/>
    <mergeCell ref="B9:B12"/>
    <mergeCell ref="C9:C12"/>
    <mergeCell ref="P10:Q10"/>
    <mergeCell ref="Q11:Q12"/>
    <mergeCell ref="E9:E12"/>
    <mergeCell ref="F9:F12"/>
    <mergeCell ref="P11:P12"/>
    <mergeCell ref="G9:S9"/>
    <mergeCell ref="Q13:Q15"/>
    <mergeCell ref="K11:K12"/>
    <mergeCell ref="M11:M12"/>
    <mergeCell ref="I11:I12"/>
    <mergeCell ref="N10:O10"/>
    <mergeCell ref="L10:M10"/>
    <mergeCell ref="P13:P15"/>
    <mergeCell ref="N13:N15"/>
    <mergeCell ref="K13:K15"/>
    <mergeCell ref="D16:D18"/>
    <mergeCell ref="E19:E21"/>
    <mergeCell ref="D9:D11"/>
    <mergeCell ref="H11:H12"/>
    <mergeCell ref="N11:N12"/>
    <mergeCell ref="J10:K10"/>
    <mergeCell ref="E16:E18"/>
    <mergeCell ref="M13:M15"/>
    <mergeCell ref="I13:I15"/>
    <mergeCell ref="E13:E15"/>
    <mergeCell ref="D19:D21"/>
    <mergeCell ref="G13:G15"/>
    <mergeCell ref="A13:A15"/>
    <mergeCell ref="G10:I10"/>
    <mergeCell ref="O11:O12"/>
    <mergeCell ref="J11:J12"/>
    <mergeCell ref="L13:L15"/>
    <mergeCell ref="O13:O15"/>
    <mergeCell ref="J13:J15"/>
    <mergeCell ref="L11:L12"/>
    <mergeCell ref="A19:A21"/>
    <mergeCell ref="A74:A75"/>
    <mergeCell ref="E94:F94"/>
    <mergeCell ref="F13:F15"/>
    <mergeCell ref="G11:G12"/>
    <mergeCell ref="A16:A18"/>
    <mergeCell ref="B16:B18"/>
    <mergeCell ref="D36:D37"/>
    <mergeCell ref="D13:D15"/>
    <mergeCell ref="E36:E40"/>
    <mergeCell ref="B74:B75"/>
    <mergeCell ref="R11:R12"/>
    <mergeCell ref="S11:S12"/>
    <mergeCell ref="R13:R15"/>
    <mergeCell ref="S13:S15"/>
    <mergeCell ref="A80:D81"/>
    <mergeCell ref="A36:A40"/>
    <mergeCell ref="B36:B40"/>
    <mergeCell ref="B19:B21"/>
    <mergeCell ref="D74:D75"/>
    <mergeCell ref="M80:M81"/>
    <mergeCell ref="N80:N81"/>
    <mergeCell ref="C27:D27"/>
    <mergeCell ref="C35:D35"/>
    <mergeCell ref="R10:S10"/>
    <mergeCell ref="G97:J97"/>
    <mergeCell ref="P93:Q93"/>
    <mergeCell ref="L82:M82"/>
    <mergeCell ref="N93:O93"/>
    <mergeCell ref="E74:E75"/>
    <mergeCell ref="H80:H81"/>
    <mergeCell ref="O80:O81"/>
    <mergeCell ref="P80:P81"/>
    <mergeCell ref="Q80:Q81"/>
    <mergeCell ref="R80:R81"/>
    <mergeCell ref="S80:S81"/>
    <mergeCell ref="I80:I81"/>
    <mergeCell ref="J80:J81"/>
    <mergeCell ref="K80:K81"/>
    <mergeCell ref="L80:L81"/>
  </mergeCells>
  <printOptions horizontalCentered="1"/>
  <pageMargins left="0.35433070866141736" right="0.4330708661417323" top="0.5905511811023623" bottom="0.5905511811023623" header="0.31496062992125984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6" sqref="B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2013-01-03T11:16:40Z</cp:lastPrinted>
  <dcterms:created xsi:type="dcterms:W3CDTF">2002-08-13T10:14:59Z</dcterms:created>
  <dcterms:modified xsi:type="dcterms:W3CDTF">2013-01-03T11:17:16Z</dcterms:modified>
  <cp:category/>
  <cp:version/>
  <cp:contentType/>
  <cp:contentStatus/>
</cp:coreProperties>
</file>