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<sst xmlns="http://schemas.openxmlformats.org/spreadsheetml/2006/main" count="351" uniqueCount="235">
  <si>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</si>
  <si>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</si>
  <si>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</si>
  <si>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</si>
  <si>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</si>
  <si>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</si>
  <si>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</si>
  <si>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</si>
  <si>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</si>
  <si>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</si>
  <si>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</si>
  <si>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</si>
  <si>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</si>
  <si>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</si>
  <si>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</si>
  <si>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</si>
  <si>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</si>
  <si>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</si>
  <si>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</si>
  <si>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</si>
  <si>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</si>
  <si>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</si>
  <si>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</si>
  <si>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</si>
  <si>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</si>
  <si>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</si>
  <si>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</si>
  <si>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</si>
  <si>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</si>
  <si>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</si>
  <si>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</si>
  <si>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</si>
  <si>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</si>
  <si>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</si>
  <si>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</si>
  <si>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</si>
  <si>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</si>
  <si>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</si>
  <si>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</si>
  <si>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</si>
  <si>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</si>
  <si>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</si>
  <si>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</si>
  <si>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</si>
  <si>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</si>
  <si>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</si>
  <si>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</si>
  <si>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</si>
  <si>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</si>
  <si>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</si>
  <si>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</si>
  <si>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</si>
  <si>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</si>
  <si>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</si>
  <si>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</si>
  <si>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</si>
  <si>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</si>
  <si>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</si>
  <si>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</si>
  <si>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</si>
  <si>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</si>
  <si>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</si>
  <si>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</si>
  <si>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</si>
  <si>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</si>
  <si>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</si>
  <si>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</si>
  <si>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</si>
  <si>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</si>
  <si>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</si>
  <si>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</si>
  <si>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</si>
  <si>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</si>
  <si>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</si>
  <si>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</si>
  <si>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</si>
  <si>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</si>
  <si>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</si>
  <si>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</si>
  <si>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</si>
  <si>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</si>
  <si>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</si>
  <si>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</si>
  <si>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</si>
  <si>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</si>
  <si>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</si>
  <si>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</si>
  <si>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</si>
  <si>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</si>
  <si>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</si>
  <si>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</si>
  <si>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</si>
  <si>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</si>
  <si>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</si>
  <si>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</si>
  <si>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</si>
  <si>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</si>
  <si>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</si>
  <si>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</si>
  <si>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</si>
  <si>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</si>
  <si>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</si>
  <si>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</si>
  <si>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</si>
  <si>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</si>
  <si>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</si>
  <si>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</si>
  <si>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</si>
  <si>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</si>
  <si>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</si>
  <si>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</si>
  <si>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</si>
  <si>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</si>
  <si>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</si>
  <si>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</si>
  <si>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</si>
  <si>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</si>
  <si>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</si>
  <si>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</si>
  <si>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</si>
  <si>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</si>
  <si>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</si>
  <si>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</si>
  <si>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</si>
  <si>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Razem rozchody</t>
  </si>
  <si>
    <t>VI.</t>
  </si>
  <si>
    <t>Razem (II+VI)</t>
  </si>
  <si>
    <t>Razem</t>
  </si>
  <si>
    <t>PLAN WYDATKÓW PO ZMIANACH</t>
  </si>
  <si>
    <t>Wydatki na realizację zadań z zakresu administracji rządowej oraz innych zadań zleconych gminie  ustawami</t>
  </si>
  <si>
    <t>1. Spłata pożyczek w wysokości 3.505.759,-zł następuje z nadwyżki budżetowej</t>
  </si>
  <si>
    <t xml:space="preserve">   b) z wolnych środków jako nadwyżki środków pieniężnych na rachunku bieżącym budżetu gminy wynikających z rozliczeń                   </t>
  </si>
  <si>
    <t xml:space="preserve">      wyemitowanych papierów wartościowych, kredytów i pożyczek z lat ubiegłych 3.600.000,-zł</t>
  </si>
  <si>
    <t>Wydatki na realizację zadań otrzymanych  do realizacji w drodze umów  i porozumień  między jst</t>
  </si>
  <si>
    <t xml:space="preserve">Wynagrodzenia osobowe pracowników </t>
  </si>
  <si>
    <t>Gimnazja</t>
  </si>
  <si>
    <t xml:space="preserve">2. Spłata kredytów w wysokości  5.600.000,-zł następuje: </t>
  </si>
  <si>
    <t xml:space="preserve">   a) z nadwyżki budżetowej 2.000.000,-zł</t>
  </si>
  <si>
    <t>Wynagrodzenia bezosobowe</t>
  </si>
  <si>
    <t>Zakup energii</t>
  </si>
  <si>
    <t xml:space="preserve">Szkolenia pracowników niebędących członkami korpusu służby cywilnej </t>
  </si>
  <si>
    <t xml:space="preserve">POMOC SPOŁECZNA </t>
  </si>
  <si>
    <t>Świadczenia społeczne -budżet gminy</t>
  </si>
  <si>
    <t>Dodatki mieszkaniowe</t>
  </si>
  <si>
    <t>EDUKACYJNA OPIEKA WYCHOWAWCZA</t>
  </si>
  <si>
    <t xml:space="preserve">Pomoc materialna dla uczniów </t>
  </si>
  <si>
    <t xml:space="preserve">GOSPODARKA MIESZKANIOWA </t>
  </si>
  <si>
    <t xml:space="preserve">Gospodarka gruntami i nieruchomościami </t>
  </si>
  <si>
    <t xml:space="preserve">Zakup materiałów i wyposażenia </t>
  </si>
  <si>
    <t>ADMINISTRACJA PUBLICZNA</t>
  </si>
  <si>
    <t xml:space="preserve">  </t>
  </si>
  <si>
    <t>TRANSPORT I ŁĄCZNOŚĆ</t>
  </si>
  <si>
    <t xml:space="preserve">KULTURA FIZYCZNA </t>
  </si>
  <si>
    <t xml:space="preserve">Zadania w zakresie kultury fizycznej </t>
  </si>
  <si>
    <t>Placówki opiekuńczo wychowawcze - wsparcia dziennego</t>
  </si>
  <si>
    <t>Świadczenia rodzinne, świadczenia  z funduszu alimentacyjnego oraz składki na ubezpieczenia emerytalne  i rentowe z ubezpieczenia społecznego</t>
  </si>
  <si>
    <t>Wspieranie rodziny</t>
  </si>
  <si>
    <t xml:space="preserve">Ośrodki pomocy społecznej </t>
  </si>
  <si>
    <t>01010</t>
  </si>
  <si>
    <t xml:space="preserve">Wydatki inwestycyjne jednostek budżetowych  </t>
  </si>
  <si>
    <t>Lokalny transport zbiorowy</t>
  </si>
  <si>
    <t xml:space="preserve">ROLNICTWO I ŁOWIECTWO </t>
  </si>
  <si>
    <t xml:space="preserve">Infrastruktura wodociągowa i sanitacyjna wsi </t>
  </si>
  <si>
    <t>Szkoły podstawowe</t>
  </si>
  <si>
    <t>Stołówki szkolne</t>
  </si>
  <si>
    <t xml:space="preserve">Wydatki na zakupy inwestycyjne jednostek budżetowych  </t>
  </si>
  <si>
    <t>Dochody  26.08.2013r.</t>
  </si>
  <si>
    <t>Wydatki  26.08.2013r.</t>
  </si>
  <si>
    <t>Plan na dzień 26.08.2013r.</t>
  </si>
  <si>
    <t>Plan na dzień  26.08.2013r.</t>
  </si>
  <si>
    <t>Dotacja podmiotowa z budżetu dla niepublicznej jednostki systemu oświaty</t>
  </si>
  <si>
    <t>Przedszkola</t>
  </si>
  <si>
    <t>Opłaty na rzecz budżetów jednostek samorządu terytorialnego</t>
  </si>
  <si>
    <t>Zespoły obsługi ekonomiczno - administracyjnej szkół</t>
  </si>
  <si>
    <t>POZOSTAŁE ZADANIA W ZAKRESIE POLITYKI SPOŁECZNEJ</t>
  </si>
  <si>
    <t>Żłobki</t>
  </si>
  <si>
    <t>Dotacja celowa z budżetu na finansowanie lub dofinansowanie zadań zleconych do realizacji pozostałym jednostkom niezaliczanym do sektora finansów publicznych</t>
  </si>
  <si>
    <t>Dotacje celowe otrzymane z budżetu państwa na realizację zadań bieżących gmin z zakresu edukacyjnej opieki wychowawczej finansowanych w całości przez budżet państwa w ramach programów rządowych</t>
  </si>
  <si>
    <t>Dotacje celowe przekazane gminie na zadania bieżące realizowane na podstawie porozumień  między j.s.t.- przewóz osób</t>
  </si>
  <si>
    <t>Melioracje wodne</t>
  </si>
  <si>
    <t xml:space="preserve">Usługi opiekuńcze i specjalistyczne usługi opiekuńcze </t>
  </si>
  <si>
    <t>Dotacje celowe otrzymane z budżetu państwa na realizację zadań bieżących z zakresu administracji rządowej oraz innych zadań zleconych gminie ustawami</t>
  </si>
  <si>
    <t>Wynagrodzenia bezosobowe- zadania zlecone</t>
  </si>
  <si>
    <t>URZĘDY NACZELNYCH ORGANÓW WŁADZY PAŃSTWOWEJ, KONTROLI I OCHRONY PRAWA ORAZ SĄDOWNICTWA</t>
  </si>
  <si>
    <t>Urzędy naczelnych organów władzy państwowej, kontroli i ochrona prawa</t>
  </si>
  <si>
    <t>Urzędy gmin</t>
  </si>
  <si>
    <t>Składki na ubezpieczenia społeczne w tym zadania  zlecone - 15,-zł</t>
  </si>
  <si>
    <t>Składki na Fundusz Pracy  w tym zadania zlecone - 75,-zł</t>
  </si>
  <si>
    <t>Wynagrodzenia bezosobowe w tym zadania zlecone - 60,-zł</t>
  </si>
  <si>
    <t xml:space="preserve">Odpisy na Zakład Fund Świad Socjalnych </t>
  </si>
  <si>
    <t>Zakup usług pozostałych</t>
  </si>
  <si>
    <t>Składki na ubezpieczenia społeczne- zad. zlecone</t>
  </si>
  <si>
    <t>Zakup materiałów i wyposażenia - zad. zlecone</t>
  </si>
  <si>
    <t>Zakup usług pozostałych - zad. zlecone</t>
  </si>
  <si>
    <t>Pomoc materialna dla uczniów</t>
  </si>
  <si>
    <t>Podróże służbowe zagraniczne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</si>
  <si>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</si>
  <si>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>01008</t>
  </si>
  <si>
    <t xml:space="preserve">Drogi publiczne gminne </t>
  </si>
  <si>
    <t xml:space="preserve">Wpływy z usług </t>
  </si>
  <si>
    <t xml:space="preserve">Zakup usług remontowych </t>
  </si>
  <si>
    <t>0830</t>
  </si>
  <si>
    <t>Dotacje celowe otrzymane z budżetu państwa na realizację własnych zadań bieżących gmin</t>
  </si>
  <si>
    <t>Opłaty na rzecz budżetów jednostek samorządu terytorialnego - odpady komunalne uliczne</t>
  </si>
  <si>
    <t xml:space="preserve">Wynagrodzenia osobowe b. gminy </t>
  </si>
  <si>
    <t>Wynagrodzenia osobowe b. państwa</t>
  </si>
  <si>
    <t xml:space="preserve">Składki na ubezpieczenie społeczne b. gminy </t>
  </si>
  <si>
    <t>Składki na ubezpieczenie społeczne b. państwa</t>
  </si>
  <si>
    <t>Składki na fundusz pracy b. gminy</t>
  </si>
  <si>
    <t xml:space="preserve">Inne formy pomocy dla uczniów - zakup podręczników dla uczniów </t>
  </si>
  <si>
    <t xml:space="preserve">Wydatki na zakupy  inwestycyjne jednostek budżetowych  </t>
  </si>
  <si>
    <t xml:space="preserve">Przedszkola </t>
  </si>
  <si>
    <t xml:space="preserve">Inne formy wychowania przedszkolnego </t>
  </si>
  <si>
    <t>Przedszkola - dofinansowanie zadań z budżetu państwa *</t>
  </si>
  <si>
    <t>Dotacja podmiotowa z budżetu dla niepublicznej jednostki systemu oświaty- budżet gminy</t>
  </si>
  <si>
    <t>Dotacja podmiotowa z budżetu dla niepublicznej jednostki systemu oświaty- budżet państwa</t>
  </si>
  <si>
    <t>Zakup pomocy naukowych, dydaktycznych i książek- b. gminy</t>
  </si>
  <si>
    <t>Zakup pomocy naukowych, dydaktycznych i książek- b. państwa</t>
  </si>
  <si>
    <t>Składki na fundusz pracy b. państwa</t>
  </si>
  <si>
    <t xml:space="preserve">Wynagrodzenia bezosobowe </t>
  </si>
  <si>
    <t xml:space="preserve">Wynagrodzenia osobowe </t>
  </si>
  <si>
    <t>Oddziały przedszkolne w szkołach podstawowych</t>
  </si>
  <si>
    <t xml:space="preserve">Świetlice szkolne </t>
  </si>
  <si>
    <t>z  dnia 27 września 2013r.</t>
  </si>
  <si>
    <t xml:space="preserve">Wydatki  inwestycyjne jednostek budżetowych  </t>
  </si>
  <si>
    <t xml:space="preserve">Drogi publiczne wojewódzkie </t>
  </si>
  <si>
    <t>Dotacja celowa na pomoc finansową udzielaną między j.s.t. na dofinansowanie własnych zadań inwest  i zakupów inwest</t>
  </si>
  <si>
    <t>do Uchwały Nr  399/XXXII/2013</t>
  </si>
  <si>
    <t>27 września 2013r.</t>
  </si>
  <si>
    <t>3. Wykup papierów wartościowych wyemitowanych przez Gminę  w wysokości 8.000.000,-zł następuje  z nadwyżki budżetowej</t>
  </si>
  <si>
    <t>Nadwyżkę budżetową planuje się w kwocie 13.505.759,-zł,  a wolne środki w kwocie 3.600.000,-zł.</t>
  </si>
  <si>
    <t>Łącznie 17.105.759,-zł - przeznacza się na rozchody</t>
  </si>
  <si>
    <t xml:space="preserve">GOSPODARKA KOMUNALNA I OCHRONA ŚRODOWISKA </t>
  </si>
  <si>
    <t xml:space="preserve">Oświetlenie ulic, placów i dróg </t>
  </si>
  <si>
    <t>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</si>
</sst>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31" fillId="38" borderId="13" xfId="0" applyNumberFormat="1" applyFont="1" applyFill="1" applyBorder="1" applyAlignment="1">
      <alignment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3" borderId="17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17" xfId="0" applyNumberFormat="1" applyFont="1" applyFill="1" applyBorder="1" applyAlignment="1">
      <alignment horizontal="right" vertical="top" wrapText="1"/>
    </xf>
    <xf numFmtId="3" fontId="35" fillId="38" borderId="21" xfId="0" applyNumberFormat="1" applyFont="1" applyFill="1" applyBorder="1" applyAlignment="1">
      <alignment horizontal="right" vertical="center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32" fillId="42" borderId="36" xfId="0" applyNumberFormat="1" applyFont="1" applyFill="1" applyBorder="1" applyAlignment="1">
      <alignment horizontal="right" vertical="center"/>
    </xf>
    <xf numFmtId="3" fontId="32" fillId="42" borderId="37" xfId="0" applyNumberFormat="1" applyFont="1" applyFill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38" xfId="0" applyNumberFormat="1" applyFont="1" applyFill="1" applyBorder="1" applyAlignment="1">
      <alignment horizontal="right" vertical="center"/>
    </xf>
    <xf numFmtId="3" fontId="32" fillId="42" borderId="24" xfId="0" applyNumberFormat="1" applyFont="1" applyFill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9" xfId="0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/>
    </xf>
    <xf numFmtId="3" fontId="32" fillId="0" borderId="40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3" fontId="32" fillId="0" borderId="40" xfId="0" applyNumberFormat="1" applyFont="1" applyBorder="1" applyAlignment="1">
      <alignment horizontal="left" vertical="center" wrapText="1"/>
    </xf>
    <xf numFmtId="3" fontId="32" fillId="0" borderId="41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right" vertical="center" wrapText="1"/>
    </xf>
    <xf numFmtId="3" fontId="32" fillId="42" borderId="24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42" xfId="0" applyNumberFormat="1" applyFont="1" applyFill="1" applyBorder="1" applyAlignment="1">
      <alignment horizontal="right" vertical="center"/>
    </xf>
    <xf numFmtId="3" fontId="32" fillId="42" borderId="43" xfId="0" applyNumberFormat="1" applyFont="1" applyFill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44" xfId="0" applyNumberFormat="1" applyFont="1" applyBorder="1" applyAlignment="1">
      <alignment horizontal="right" vertical="center"/>
    </xf>
    <xf numFmtId="3" fontId="32" fillId="0" borderId="45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3" fontId="32" fillId="0" borderId="46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9" fillId="40" borderId="15" xfId="0" applyFont="1" applyFill="1" applyBorder="1" applyAlignment="1" quotePrefix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9" fillId="40" borderId="13" xfId="0" applyFont="1" applyFill="1" applyBorder="1" applyAlignment="1" quotePrefix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8" fillId="0" borderId="0" xfId="0" applyFont="1" applyBorder="1" applyAlignment="1" quotePrefix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2" fillId="41" borderId="14" xfId="0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8" fillId="41" borderId="17" xfId="0" applyFont="1" applyFill="1" applyBorder="1" applyAlignment="1" quotePrefix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6" fillId="41" borderId="4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10" borderId="15" xfId="0" applyFont="1" applyFill="1" applyBorder="1" applyAlignment="1">
      <alignment horizontal="center" vertical="center"/>
    </xf>
    <xf numFmtId="3" fontId="32" fillId="10" borderId="15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50" xfId="0" applyNumberFormat="1" applyFont="1" applyBorder="1" applyAlignment="1">
      <alignment horizontal="right" vertical="center"/>
    </xf>
    <xf numFmtId="3" fontId="31" fillId="10" borderId="1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3" fontId="32" fillId="41" borderId="17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3" fontId="9" fillId="44" borderId="10" xfId="0" applyNumberFormat="1" applyFont="1" applyFill="1" applyBorder="1" applyAlignment="1">
      <alignment horizontal="right" vertical="center" wrapText="1"/>
    </xf>
    <xf numFmtId="0" fontId="8" fillId="41" borderId="23" xfId="0" applyFont="1" applyFill="1" applyBorder="1" applyAlignment="1" quotePrefix="1">
      <alignment horizontal="center" vertical="center"/>
    </xf>
    <xf numFmtId="3" fontId="32" fillId="41" borderId="23" xfId="0" applyNumberFormat="1" applyFont="1" applyFill="1" applyBorder="1" applyAlignment="1">
      <alignment horizontal="right" vertical="center" wrapText="1"/>
    </xf>
    <xf numFmtId="0" fontId="32" fillId="41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0" borderId="52" xfId="0" applyFont="1" applyBorder="1" applyAlignment="1" quotePrefix="1">
      <alignment horizontal="center" vertical="center"/>
    </xf>
    <xf numFmtId="0" fontId="8" fillId="0" borderId="52" xfId="0" applyFont="1" applyBorder="1" applyAlignment="1">
      <alignment vertical="center" wrapText="1"/>
    </xf>
    <xf numFmtId="3" fontId="3" fillId="0" borderId="5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57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45" borderId="58" xfId="0" applyFont="1" applyFill="1" applyBorder="1" applyAlignment="1">
      <alignment horizontal="left" vertical="center" wrapText="1"/>
    </xf>
    <xf numFmtId="0" fontId="9" fillId="45" borderId="59" xfId="0" applyFont="1" applyFill="1" applyBorder="1" applyAlignment="1">
      <alignment horizontal="left" vertical="center" wrapText="1"/>
    </xf>
    <xf numFmtId="0" fontId="9" fillId="45" borderId="60" xfId="0" applyFont="1" applyFill="1" applyBorder="1" applyAlignment="1">
      <alignment horizontal="left" vertical="center" wrapText="1"/>
    </xf>
    <xf numFmtId="0" fontId="9" fillId="46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9" fillId="34" borderId="64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47" borderId="62" xfId="0" applyFont="1" applyFill="1" applyBorder="1" applyAlignment="1">
      <alignment vertical="center" wrapText="1"/>
    </xf>
    <xf numFmtId="0" fontId="2" fillId="47" borderId="63" xfId="0" applyFont="1" applyFill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48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8" fillId="0" borderId="73" xfId="0" applyFont="1" applyBorder="1" applyAlignment="1">
      <alignment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2" fillId="43" borderId="47" xfId="0" applyFont="1" applyFill="1" applyBorder="1" applyAlignment="1">
      <alignment horizontal="center" vertical="center" wrapText="1"/>
    </xf>
    <xf numFmtId="0" fontId="32" fillId="43" borderId="53" xfId="0" applyFont="1" applyFill="1" applyBorder="1" applyAlignment="1">
      <alignment horizontal="center" vertical="center" wrapText="1"/>
    </xf>
    <xf numFmtId="0" fontId="32" fillId="43" borderId="74" xfId="0" applyFont="1" applyFill="1" applyBorder="1" applyAlignment="1">
      <alignment horizontal="center" vertical="center" wrapText="1"/>
    </xf>
    <xf numFmtId="0" fontId="32" fillId="43" borderId="75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55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57" xfId="0" applyFont="1" applyFill="1" applyBorder="1" applyAlignment="1">
      <alignment horizontal="left" vertical="top"/>
    </xf>
    <xf numFmtId="0" fontId="8" fillId="43" borderId="37" xfId="0" applyFont="1" applyFill="1" applyBorder="1" applyAlignment="1">
      <alignment horizontal="left" vertical="top"/>
    </xf>
    <xf numFmtId="0" fontId="32" fillId="42" borderId="76" xfId="0" applyFont="1" applyFill="1" applyBorder="1" applyAlignment="1">
      <alignment horizontal="center" vertical="center" wrapText="1"/>
    </xf>
    <xf numFmtId="0" fontId="32" fillId="42" borderId="77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9" fillId="45" borderId="58" xfId="0" applyFont="1" applyFill="1" applyBorder="1" applyAlignment="1">
      <alignment horizontal="left" vertical="center" wrapText="1"/>
    </xf>
    <xf numFmtId="0" fontId="0" fillId="49" borderId="59" xfId="0" applyFill="1" applyBorder="1" applyAlignment="1">
      <alignment vertical="center" wrapText="1"/>
    </xf>
    <xf numFmtId="0" fontId="0" fillId="49" borderId="60" xfId="0" applyFill="1" applyBorder="1" applyAlignment="1">
      <alignment vertical="center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9" fillId="38" borderId="16" xfId="0" applyFont="1" applyFill="1" applyBorder="1" applyAlignment="1">
      <alignment horizontal="left" vertical="center"/>
    </xf>
    <xf numFmtId="0" fontId="9" fillId="38" borderId="20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left" vertical="center"/>
    </xf>
    <xf numFmtId="3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3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8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79" xfId="0" applyFont="1" applyFill="1" applyBorder="1" applyAlignment="1">
      <alignment horizontal="center" vertical="center" wrapText="1"/>
    </xf>
    <xf numFmtId="0" fontId="32" fillId="42" borderId="80" xfId="0" applyFont="1" applyFill="1" applyBorder="1" applyAlignment="1">
      <alignment horizontal="center" vertical="center" wrapText="1"/>
    </xf>
    <xf numFmtId="0" fontId="32" fillId="42" borderId="81" xfId="0" applyFont="1" applyFill="1" applyBorder="1" applyAlignment="1">
      <alignment horizontal="center" vertical="center" wrapText="1"/>
    </xf>
    <xf numFmtId="0" fontId="3" fillId="42" borderId="8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6" fillId="42" borderId="83" xfId="0" applyFont="1" applyFill="1" applyBorder="1" applyAlignment="1">
      <alignment horizontal="center" vertical="center" wrapText="1"/>
    </xf>
    <xf numFmtId="0" fontId="36" fillId="42" borderId="84" xfId="0" applyFont="1" applyFill="1" applyBorder="1" applyAlignment="1">
      <alignment horizontal="center" vertical="center" wrapText="1"/>
    </xf>
    <xf numFmtId="0" fontId="32" fillId="42" borderId="78" xfId="0" applyFont="1" applyFill="1" applyBorder="1" applyAlignment="1">
      <alignment horizontal="center" vertical="center" wrapText="1"/>
    </xf>
    <xf numFmtId="0" fontId="32" fillId="42" borderId="54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6" fillId="42" borderId="85" xfId="0" applyFont="1" applyFill="1" applyBorder="1" applyAlignment="1">
      <alignment horizontal="center" vertical="center" wrapText="1"/>
    </xf>
    <xf numFmtId="0" fontId="36" fillId="42" borderId="86" xfId="0" applyFont="1" applyFill="1" applyBorder="1" applyAlignment="1">
      <alignment horizontal="center" vertical="center" wrapText="1"/>
    </xf>
    <xf numFmtId="0" fontId="32" fillId="42" borderId="47" xfId="0" applyFont="1" applyFill="1" applyBorder="1" applyAlignment="1">
      <alignment horizontal="center" vertical="center"/>
    </xf>
    <xf numFmtId="0" fontId="32" fillId="42" borderId="52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78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8" fillId="33" borderId="48" xfId="0" applyFont="1" applyFill="1" applyBorder="1" applyAlignment="1" quotePrefix="1">
      <alignment horizontal="left" vertical="top" indent="1"/>
    </xf>
    <xf numFmtId="0" fontId="8" fillId="33" borderId="4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33" xfId="0" applyFont="1" applyFill="1" applyBorder="1" applyAlignment="1">
      <alignment vertical="center" wrapText="1"/>
    </xf>
    <xf numFmtId="0" fontId="8" fillId="42" borderId="4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43" borderId="4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3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37" fillId="0" borderId="16" xfId="0" applyNumberFormat="1" applyFont="1" applyBorder="1" applyAlignment="1">
      <alignment vertical="center"/>
    </xf>
    <xf numFmtId="0" fontId="9" fillId="40" borderId="16" xfId="0" applyFont="1" applyFill="1" applyBorder="1" applyAlignment="1">
      <alignment horizontal="left" vertical="center"/>
    </xf>
    <xf numFmtId="0" fontId="9" fillId="40" borderId="20" xfId="0" applyFont="1" applyFill="1" applyBorder="1" applyAlignment="1">
      <alignment horizontal="left" vertical="center"/>
    </xf>
    <xf numFmtId="0" fontId="9" fillId="40" borderId="2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8" fillId="0" borderId="87" xfId="0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8" fillId="43" borderId="55" xfId="0" applyFont="1" applyFill="1" applyBorder="1" applyAlignment="1">
      <alignment horizontal="left" vertical="top" wrapText="1"/>
    </xf>
    <xf numFmtId="0" fontId="8" fillId="43" borderId="43" xfId="0" applyFont="1" applyFill="1" applyBorder="1" applyAlignment="1">
      <alignment horizontal="left" vertical="top" wrapText="1"/>
    </xf>
    <xf numFmtId="0" fontId="9" fillId="50" borderId="61" xfId="0" applyFont="1" applyFill="1" applyBorder="1" applyAlignment="1">
      <alignment horizontal="left" vertical="center" wrapText="1"/>
    </xf>
    <xf numFmtId="0" fontId="2" fillId="51" borderId="62" xfId="0" applyFont="1" applyFill="1" applyBorder="1" applyAlignment="1">
      <alignment horizontal="left" vertical="center" wrapText="1"/>
    </xf>
    <xf numFmtId="0" fontId="2" fillId="51" borderId="63" xfId="0" applyFont="1" applyFill="1" applyBorder="1" applyAlignment="1">
      <alignment horizontal="left" vertical="center" wrapText="1"/>
    </xf>
    <xf numFmtId="0" fontId="9" fillId="45" borderId="64" xfId="0" applyFont="1" applyFill="1" applyBorder="1" applyAlignment="1">
      <alignment horizontal="left" vertical="center" wrapText="1"/>
    </xf>
    <xf numFmtId="0" fontId="0" fillId="49" borderId="65" xfId="0" applyFill="1" applyBorder="1" applyAlignment="1">
      <alignment horizontal="left" vertical="center" wrapText="1"/>
    </xf>
    <xf numFmtId="0" fontId="0" fillId="49" borderId="66" xfId="0" applyFill="1" applyBorder="1" applyAlignment="1">
      <alignment horizontal="left" vertical="center" wrapText="1"/>
    </xf>
    <xf numFmtId="0" fontId="0" fillId="49" borderId="59" xfId="0" applyFill="1" applyBorder="1" applyAlignment="1">
      <alignment horizontal="left" vertical="center" wrapText="1"/>
    </xf>
    <xf numFmtId="0" fontId="0" fillId="49" borderId="60" xfId="0" applyFill="1" applyBorder="1" applyAlignment="1">
      <alignment horizontal="left" vertical="center" wrapText="1"/>
    </xf>
    <xf numFmtId="0" fontId="9" fillId="46" borderId="16" xfId="0" applyFont="1" applyFill="1" applyBorder="1" applyAlignment="1">
      <alignment vertical="center" wrapText="1"/>
    </xf>
    <xf numFmtId="0" fontId="2" fillId="47" borderId="20" xfId="0" applyFont="1" applyFill="1" applyBorder="1" applyAlignment="1">
      <alignment vertical="center" wrapText="1"/>
    </xf>
    <xf numFmtId="0" fontId="2" fillId="47" borderId="21" xfId="0" applyFont="1" applyFill="1" applyBorder="1" applyAlignment="1">
      <alignment vertical="center" wrapText="1"/>
    </xf>
    <xf numFmtId="0" fontId="9" fillId="51" borderId="61" xfId="0" applyFont="1" applyFill="1" applyBorder="1" applyAlignment="1">
      <alignment vertical="center" wrapText="1"/>
    </xf>
    <xf numFmtId="0" fontId="0" fillId="51" borderId="62" xfId="0" applyFill="1" applyBorder="1" applyAlignment="1">
      <alignment vertical="center" wrapText="1"/>
    </xf>
    <xf numFmtId="0" fontId="0" fillId="51" borderId="63" xfId="0" applyFill="1" applyBorder="1" applyAlignment="1">
      <alignment vertical="center" wrapText="1"/>
    </xf>
    <xf numFmtId="0" fontId="9" fillId="49" borderId="58" xfId="0" applyFont="1" applyFill="1" applyBorder="1" applyAlignment="1">
      <alignment vertical="center" wrapText="1"/>
    </xf>
    <xf numFmtId="0" fontId="8" fillId="0" borderId="92" xfId="0" applyFont="1" applyBorder="1" applyAlignment="1">
      <alignment vertical="center" wrapText="1"/>
    </xf>
    <xf numFmtId="0" fontId="8" fillId="0" borderId="93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6" borderId="21" xfId="0" applyFill="1" applyBorder="1" applyAlignment="1">
      <alignment horizontal="left" vertical="center" wrapText="1"/>
    </xf>
    <xf numFmtId="0" fontId="31" fillId="10" borderId="47" xfId="0" applyFont="1" applyFill="1" applyBorder="1" applyAlignment="1">
      <alignment horizontal="left" vertical="center" wrapText="1"/>
    </xf>
    <xf numFmtId="0" fontId="0" fillId="10" borderId="52" xfId="0" applyFill="1" applyBorder="1" applyAlignment="1">
      <alignment vertical="center" wrapText="1"/>
    </xf>
    <xf numFmtId="0" fontId="0" fillId="10" borderId="53" xfId="0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1" xfId="0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7" xfId="0" applyFont="1" applyFill="1" applyBorder="1" applyAlignment="1" quotePrefix="1">
      <alignment horizontal="left" vertical="center" wrapText="1" indent="1"/>
    </xf>
    <xf numFmtId="0" fontId="5" fillId="33" borderId="37" xfId="0" applyFont="1" applyFill="1" applyBorder="1" applyAlignment="1" quotePrefix="1">
      <alignment horizontal="left" vertical="center" wrapText="1" indent="1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3" fontId="5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1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7" borderId="21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33" fillId="36" borderId="2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vertical="center" wrapText="1"/>
    </xf>
    <xf numFmtId="0" fontId="6" fillId="38" borderId="16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6" fillId="39" borderId="2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 vertical="center" wrapText="1"/>
    </xf>
    <xf numFmtId="0" fontId="32" fillId="0" borderId="35" xfId="0" applyFont="1" applyBorder="1" applyAlignment="1">
      <alignment vertical="center" wrapText="1"/>
    </xf>
    <xf numFmtId="0" fontId="31" fillId="10" borderId="32" xfId="0" applyFont="1" applyFill="1" applyBorder="1" applyAlignment="1">
      <alignment horizontal="left" vertical="center" wrapText="1"/>
    </xf>
    <xf numFmtId="0" fontId="0" fillId="10" borderId="57" xfId="0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showZeros="0" tabSelected="1" zoomScalePageLayoutView="0" workbookViewId="0" topLeftCell="A213">
      <selection activeCell="Q167" sqref="Q167:T16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96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227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228</v>
      </c>
      <c r="K4" s="5"/>
      <c r="L4" s="5"/>
      <c r="M4" s="4"/>
      <c r="N4" s="4"/>
      <c r="O4" s="4"/>
      <c r="P4" s="4"/>
    </row>
    <row r="5" spans="1:16" s="2" customFormat="1" ht="6.75" customHeight="1">
      <c r="A5" s="81"/>
      <c r="B5" s="81"/>
      <c r="C5" s="81"/>
      <c r="D5" s="81"/>
      <c r="E5" s="81"/>
      <c r="F5" s="81"/>
      <c r="G5" s="81"/>
      <c r="H5" s="81"/>
      <c r="I5" s="81"/>
      <c r="J5" s="5"/>
      <c r="K5" s="5"/>
      <c r="L5" s="5"/>
      <c r="M5" s="81"/>
      <c r="N5" s="81"/>
      <c r="O5" s="81"/>
      <c r="P5" s="81"/>
    </row>
    <row r="6" spans="1:16" s="2" customFormat="1" ht="12.75" customHeight="1">
      <c r="A6" s="371" t="s">
        <v>121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4"/>
      <c r="N6" s="4"/>
      <c r="O6" s="4"/>
      <c r="P6" s="4"/>
    </row>
    <row r="7" spans="1:16" ht="5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 customHeight="1">
      <c r="A8" s="271" t="s">
        <v>51</v>
      </c>
      <c r="B8" s="272"/>
      <c r="C8" s="273"/>
      <c r="D8" s="278" t="s">
        <v>67</v>
      </c>
      <c r="E8" s="278"/>
      <c r="F8" s="278"/>
      <c r="G8" s="278"/>
      <c r="H8" s="279"/>
      <c r="I8" s="274" t="s">
        <v>68</v>
      </c>
      <c r="J8" s="274"/>
      <c r="K8" s="274" t="s">
        <v>69</v>
      </c>
      <c r="L8" s="274"/>
      <c r="M8" s="4"/>
      <c r="N8" s="4"/>
      <c r="O8" s="4"/>
      <c r="P8" s="4"/>
    </row>
    <row r="9" spans="1:16" ht="12" customHeight="1">
      <c r="A9" s="86" t="s">
        <v>24</v>
      </c>
      <c r="B9" s="86" t="s">
        <v>52</v>
      </c>
      <c r="C9" s="86" t="s">
        <v>53</v>
      </c>
      <c r="D9" s="280"/>
      <c r="E9" s="280"/>
      <c r="F9" s="280"/>
      <c r="G9" s="280"/>
      <c r="H9" s="281"/>
      <c r="I9" s="182" t="s">
        <v>54</v>
      </c>
      <c r="J9" s="182" t="s">
        <v>55</v>
      </c>
      <c r="K9" s="182" t="s">
        <v>54</v>
      </c>
      <c r="L9" s="182" t="s">
        <v>55</v>
      </c>
      <c r="M9" s="4"/>
      <c r="N9" s="4"/>
      <c r="O9" s="4"/>
      <c r="P9" s="4"/>
    </row>
    <row r="10" spans="1:16" ht="16.5" customHeight="1">
      <c r="A10" s="173" t="s">
        <v>1</v>
      </c>
      <c r="B10" s="174"/>
      <c r="C10" s="174"/>
      <c r="D10" s="297" t="s">
        <v>161</v>
      </c>
      <c r="E10" s="303"/>
      <c r="F10" s="303"/>
      <c r="G10" s="303"/>
      <c r="H10" s="304"/>
      <c r="I10" s="179">
        <f>SUM(I11,I13)</f>
        <v>0</v>
      </c>
      <c r="J10" s="179">
        <f>SUM(J11,J13)</f>
        <v>24000</v>
      </c>
      <c r="K10" s="179">
        <f>SUM(K11,K13)</f>
        <v>30000</v>
      </c>
      <c r="L10" s="179">
        <f>SUM(L11,L13)</f>
        <v>0</v>
      </c>
      <c r="M10" s="221"/>
      <c r="N10" s="221"/>
      <c r="O10" s="221"/>
      <c r="P10" s="221"/>
    </row>
    <row r="11" spans="1:16" ht="16.5" customHeight="1">
      <c r="A11" s="175"/>
      <c r="B11" s="176" t="s">
        <v>197</v>
      </c>
      <c r="C11" s="175"/>
      <c r="D11" s="337" t="s">
        <v>179</v>
      </c>
      <c r="E11" s="442"/>
      <c r="F11" s="442"/>
      <c r="G11" s="442"/>
      <c r="H11" s="443"/>
      <c r="I11" s="13">
        <f>SUM(I12)</f>
        <v>0</v>
      </c>
      <c r="J11" s="13">
        <f>SUM(J12)</f>
        <v>0</v>
      </c>
      <c r="K11" s="13">
        <f>SUM(K12)</f>
        <v>30000</v>
      </c>
      <c r="L11" s="13">
        <f>SUM(L12)</f>
        <v>0</v>
      </c>
      <c r="M11" s="228"/>
      <c r="N11" s="228"/>
      <c r="O11" s="228"/>
      <c r="P11" s="228"/>
    </row>
    <row r="12" spans="1:16" ht="39" customHeight="1">
      <c r="A12" s="177"/>
      <c r="B12" s="80"/>
      <c r="C12" s="194">
        <v>2830</v>
      </c>
      <c r="D12" s="308" t="s">
        <v>176</v>
      </c>
      <c r="E12" s="309"/>
      <c r="F12" s="309"/>
      <c r="G12" s="309"/>
      <c r="H12" s="310"/>
      <c r="I12" s="195"/>
      <c r="J12" s="195"/>
      <c r="K12" s="195">
        <v>30000</v>
      </c>
      <c r="L12" s="195"/>
      <c r="M12" s="228"/>
      <c r="N12" s="228"/>
      <c r="O12" s="228"/>
      <c r="P12" s="228"/>
    </row>
    <row r="13" spans="1:16" ht="15.75" customHeight="1">
      <c r="A13" s="175"/>
      <c r="B13" s="176" t="s">
        <v>158</v>
      </c>
      <c r="C13" s="175"/>
      <c r="D13" s="300" t="s">
        <v>162</v>
      </c>
      <c r="E13" s="311"/>
      <c r="F13" s="311"/>
      <c r="G13" s="311"/>
      <c r="H13" s="312"/>
      <c r="I13" s="13">
        <f>SUM(I14:I14)</f>
        <v>0</v>
      </c>
      <c r="J13" s="13">
        <f>SUM(J14:J14)</f>
        <v>24000</v>
      </c>
      <c r="K13" s="13">
        <f>SUM(K14:K14)</f>
        <v>0</v>
      </c>
      <c r="L13" s="13">
        <f>SUM(L14:L14)</f>
        <v>0</v>
      </c>
      <c r="M13" s="221"/>
      <c r="N13" s="221"/>
      <c r="O13" s="221"/>
      <c r="P13" s="221"/>
    </row>
    <row r="14" spans="1:16" ht="13.5" customHeight="1">
      <c r="A14" s="177"/>
      <c r="B14" s="80"/>
      <c r="C14" s="194">
        <v>6050</v>
      </c>
      <c r="D14" s="275" t="s">
        <v>159</v>
      </c>
      <c r="E14" s="276"/>
      <c r="F14" s="276"/>
      <c r="G14" s="276"/>
      <c r="H14" s="277"/>
      <c r="I14" s="195"/>
      <c r="J14" s="195">
        <v>24000</v>
      </c>
      <c r="K14" s="195"/>
      <c r="L14" s="195"/>
      <c r="M14" s="228"/>
      <c r="N14" s="228"/>
      <c r="O14" s="228"/>
      <c r="P14" s="228"/>
    </row>
    <row r="15" spans="1:16" ht="15.75" customHeight="1">
      <c r="A15" s="173">
        <v>600</v>
      </c>
      <c r="B15" s="174"/>
      <c r="C15" s="174"/>
      <c r="D15" s="436" t="s">
        <v>151</v>
      </c>
      <c r="E15" s="437"/>
      <c r="F15" s="437"/>
      <c r="G15" s="437"/>
      <c r="H15" s="438"/>
      <c r="I15" s="179">
        <f>SUM(I16,I21)</f>
        <v>0</v>
      </c>
      <c r="J15" s="179">
        <f>J19</f>
        <v>93940</v>
      </c>
      <c r="K15" s="179">
        <f>SUM(K16,K21)</f>
        <v>102400</v>
      </c>
      <c r="L15" s="179">
        <f>SUM(L16,L21)</f>
        <v>0</v>
      </c>
      <c r="M15" s="221"/>
      <c r="N15" s="221"/>
      <c r="O15" s="221"/>
      <c r="P15" s="221"/>
    </row>
    <row r="16" spans="1:16" ht="15.75" customHeight="1">
      <c r="A16" s="175"/>
      <c r="B16" s="176">
        <v>60004</v>
      </c>
      <c r="C16" s="175"/>
      <c r="D16" s="439" t="s">
        <v>160</v>
      </c>
      <c r="E16" s="440"/>
      <c r="F16" s="440"/>
      <c r="G16" s="440"/>
      <c r="H16" s="441"/>
      <c r="I16" s="13">
        <f>SUM(I17:I18)</f>
        <v>0</v>
      </c>
      <c r="J16" s="13">
        <f>SUM(J17:J18)</f>
        <v>0</v>
      </c>
      <c r="K16" s="13">
        <f>SUM(K17:K18)</f>
        <v>48000</v>
      </c>
      <c r="L16" s="13">
        <f>SUM(L17:L18)</f>
        <v>0</v>
      </c>
      <c r="M16" s="221"/>
      <c r="N16" s="221"/>
      <c r="O16" s="221"/>
      <c r="P16" s="221"/>
    </row>
    <row r="17" spans="1:16" ht="25.5" customHeight="1">
      <c r="A17" s="177"/>
      <c r="B17" s="80"/>
      <c r="C17" s="215">
        <v>2310</v>
      </c>
      <c r="D17" s="285" t="s">
        <v>178</v>
      </c>
      <c r="E17" s="276"/>
      <c r="F17" s="276"/>
      <c r="G17" s="276"/>
      <c r="H17" s="277"/>
      <c r="I17" s="195"/>
      <c r="J17" s="195"/>
      <c r="K17" s="195">
        <v>40000</v>
      </c>
      <c r="L17" s="195"/>
      <c r="M17" s="221"/>
      <c r="N17" s="221"/>
      <c r="O17" s="221"/>
      <c r="P17" s="221"/>
    </row>
    <row r="18" spans="1:16" ht="14.25" customHeight="1">
      <c r="A18" s="177"/>
      <c r="B18" s="80"/>
      <c r="C18" s="194">
        <v>4300</v>
      </c>
      <c r="D18" s="285" t="s">
        <v>118</v>
      </c>
      <c r="E18" s="276"/>
      <c r="F18" s="276"/>
      <c r="G18" s="276"/>
      <c r="H18" s="277"/>
      <c r="I18" s="217"/>
      <c r="J18" s="217"/>
      <c r="K18" s="217">
        <v>8000</v>
      </c>
      <c r="L18" s="217"/>
      <c r="M18" s="233"/>
      <c r="N18" s="233"/>
      <c r="O18" s="233"/>
      <c r="P18" s="233"/>
    </row>
    <row r="19" spans="1:16" ht="14.25" customHeight="1">
      <c r="A19" s="175"/>
      <c r="B19" s="176">
        <v>60013</v>
      </c>
      <c r="C19" s="175"/>
      <c r="D19" s="300" t="s">
        <v>225</v>
      </c>
      <c r="E19" s="311"/>
      <c r="F19" s="311"/>
      <c r="G19" s="311"/>
      <c r="H19" s="312"/>
      <c r="I19" s="13">
        <f>SUM(I20)</f>
        <v>0</v>
      </c>
      <c r="J19" s="13">
        <f>SUM(J20)</f>
        <v>93940</v>
      </c>
      <c r="K19" s="13"/>
      <c r="L19" s="13">
        <f>SUM(L20)</f>
        <v>0</v>
      </c>
      <c r="M19" s="265"/>
      <c r="N19" s="265"/>
      <c r="O19" s="265"/>
      <c r="P19" s="265"/>
    </row>
    <row r="20" spans="1:16" ht="30.75" customHeight="1">
      <c r="A20" s="177"/>
      <c r="B20" s="80"/>
      <c r="C20" s="194">
        <v>6300</v>
      </c>
      <c r="D20" s="285" t="s">
        <v>226</v>
      </c>
      <c r="E20" s="276"/>
      <c r="F20" s="276"/>
      <c r="G20" s="276"/>
      <c r="H20" s="277"/>
      <c r="I20" s="217"/>
      <c r="J20" s="217">
        <v>93940</v>
      </c>
      <c r="K20" s="217"/>
      <c r="L20" s="217"/>
      <c r="M20" s="265"/>
      <c r="N20" s="265"/>
      <c r="O20" s="265"/>
      <c r="P20" s="265"/>
    </row>
    <row r="21" spans="1:16" ht="17.25" customHeight="1">
      <c r="A21" s="175"/>
      <c r="B21" s="176">
        <v>60016</v>
      </c>
      <c r="C21" s="175"/>
      <c r="D21" s="300" t="s">
        <v>198</v>
      </c>
      <c r="E21" s="311"/>
      <c r="F21" s="311"/>
      <c r="G21" s="311"/>
      <c r="H21" s="312"/>
      <c r="I21" s="13">
        <f>SUM(I22)</f>
        <v>0</v>
      </c>
      <c r="J21" s="13">
        <f>SUM(J22)</f>
        <v>0</v>
      </c>
      <c r="K21" s="13">
        <f>SUM(K22)</f>
        <v>54400</v>
      </c>
      <c r="L21" s="13">
        <f>SUM(L22)</f>
        <v>0</v>
      </c>
      <c r="M21" s="245"/>
      <c r="N21" s="245"/>
      <c r="O21" s="245"/>
      <c r="P21" s="245"/>
    </row>
    <row r="22" spans="1:16" ht="27" customHeight="1">
      <c r="A22" s="177"/>
      <c r="B22" s="80"/>
      <c r="C22" s="194">
        <v>4520</v>
      </c>
      <c r="D22" s="285" t="s">
        <v>203</v>
      </c>
      <c r="E22" s="276"/>
      <c r="F22" s="276"/>
      <c r="G22" s="276"/>
      <c r="H22" s="277"/>
      <c r="I22" s="217"/>
      <c r="J22" s="217"/>
      <c r="K22" s="217">
        <v>54400</v>
      </c>
      <c r="L22" s="217"/>
      <c r="M22" s="245"/>
      <c r="N22" s="245"/>
      <c r="O22" s="245"/>
      <c r="P22" s="245"/>
    </row>
    <row r="23" spans="1:16" ht="15.75" customHeight="1">
      <c r="A23" s="173">
        <v>700</v>
      </c>
      <c r="B23" s="174"/>
      <c r="C23" s="174"/>
      <c r="D23" s="297" t="s">
        <v>146</v>
      </c>
      <c r="E23" s="303"/>
      <c r="F23" s="303"/>
      <c r="G23" s="303"/>
      <c r="H23" s="304"/>
      <c r="I23" s="179">
        <f>SUM(I24)</f>
        <v>0</v>
      </c>
      <c r="J23" s="179">
        <f aca="true" t="shared" si="0" ref="J23:L24">SUM(J24)</f>
        <v>0</v>
      </c>
      <c r="K23" s="179">
        <f t="shared" si="0"/>
        <v>28000</v>
      </c>
      <c r="L23" s="179">
        <f t="shared" si="0"/>
        <v>0</v>
      </c>
      <c r="M23" s="214"/>
      <c r="N23" s="214"/>
      <c r="O23" s="214"/>
      <c r="P23" s="214"/>
    </row>
    <row r="24" spans="1:16" ht="15" customHeight="1">
      <c r="A24" s="175"/>
      <c r="B24" s="176">
        <v>70005</v>
      </c>
      <c r="C24" s="175"/>
      <c r="D24" s="300" t="s">
        <v>147</v>
      </c>
      <c r="E24" s="311"/>
      <c r="F24" s="311"/>
      <c r="G24" s="311"/>
      <c r="H24" s="312"/>
      <c r="I24" s="13">
        <f>SUM(I25)</f>
        <v>0</v>
      </c>
      <c r="J24" s="13">
        <f t="shared" si="0"/>
        <v>0</v>
      </c>
      <c r="K24" s="13">
        <f t="shared" si="0"/>
        <v>28000</v>
      </c>
      <c r="L24" s="13">
        <f t="shared" si="0"/>
        <v>0</v>
      </c>
      <c r="M24" s="214"/>
      <c r="N24" s="214"/>
      <c r="O24" s="214"/>
      <c r="P24" s="214"/>
    </row>
    <row r="25" spans="1:16" ht="14.25" customHeight="1">
      <c r="A25" s="177"/>
      <c r="B25" s="80"/>
      <c r="C25" s="194">
        <v>4170</v>
      </c>
      <c r="D25" s="285" t="s">
        <v>138</v>
      </c>
      <c r="E25" s="276"/>
      <c r="F25" s="276"/>
      <c r="G25" s="276"/>
      <c r="H25" s="277"/>
      <c r="I25" s="195"/>
      <c r="J25" s="195"/>
      <c r="K25" s="195">
        <v>28000</v>
      </c>
      <c r="L25" s="195"/>
      <c r="M25" s="214"/>
      <c r="N25" s="214"/>
      <c r="O25" s="214"/>
      <c r="P25" s="214"/>
    </row>
    <row r="26" spans="1:16" ht="15" customHeight="1">
      <c r="A26" s="173">
        <v>750</v>
      </c>
      <c r="B26" s="174"/>
      <c r="C26" s="174"/>
      <c r="D26" s="297" t="s">
        <v>149</v>
      </c>
      <c r="E26" s="303"/>
      <c r="F26" s="303"/>
      <c r="G26" s="303"/>
      <c r="H26" s="304"/>
      <c r="I26" s="179">
        <f>I27</f>
        <v>3000</v>
      </c>
      <c r="J26" s="179">
        <f>J27</f>
        <v>0</v>
      </c>
      <c r="K26" s="179">
        <f>K27</f>
        <v>21600</v>
      </c>
      <c r="L26" s="179">
        <f>L27</f>
        <v>28000</v>
      </c>
      <c r="M26" s="219"/>
      <c r="N26" s="219"/>
      <c r="O26" s="219"/>
      <c r="P26" s="219"/>
    </row>
    <row r="27" spans="1:16" ht="12.75" customHeight="1">
      <c r="A27" s="175"/>
      <c r="B27" s="176">
        <v>75023</v>
      </c>
      <c r="C27" s="175"/>
      <c r="D27" s="300" t="s">
        <v>185</v>
      </c>
      <c r="E27" s="311"/>
      <c r="F27" s="311"/>
      <c r="G27" s="311"/>
      <c r="H27" s="312"/>
      <c r="I27" s="13">
        <f>SUM(I28:I30)</f>
        <v>3000</v>
      </c>
      <c r="J27" s="13">
        <f>SUM(J28:J30)</f>
        <v>0</v>
      </c>
      <c r="K27" s="13">
        <f>SUM(K28:K30)</f>
        <v>21600</v>
      </c>
      <c r="L27" s="13">
        <f>SUM(L28:L30)</f>
        <v>28000</v>
      </c>
      <c r="M27" s="219"/>
      <c r="N27" s="219"/>
      <c r="O27" s="219"/>
      <c r="P27" s="219"/>
    </row>
    <row r="28" spans="1:16" ht="14.25" customHeight="1">
      <c r="A28" s="177"/>
      <c r="B28" s="80"/>
      <c r="C28" s="236">
        <v>4420</v>
      </c>
      <c r="D28" s="285" t="s">
        <v>195</v>
      </c>
      <c r="E28" s="276"/>
      <c r="F28" s="276"/>
      <c r="G28" s="276"/>
      <c r="H28" s="277"/>
      <c r="I28" s="195">
        <v>3000</v>
      </c>
      <c r="J28" s="195"/>
      <c r="K28" s="195"/>
      <c r="L28" s="195"/>
      <c r="M28" s="233"/>
      <c r="N28" s="233"/>
      <c r="O28" s="233"/>
      <c r="P28" s="233"/>
    </row>
    <row r="29" spans="1:16" ht="13.5" customHeight="1">
      <c r="A29" s="177"/>
      <c r="B29" s="80"/>
      <c r="C29" s="194">
        <v>4520</v>
      </c>
      <c r="D29" s="285" t="s">
        <v>172</v>
      </c>
      <c r="E29" s="276"/>
      <c r="F29" s="276"/>
      <c r="G29" s="276"/>
      <c r="H29" s="277"/>
      <c r="I29" s="195"/>
      <c r="J29" s="195"/>
      <c r="K29" s="195">
        <v>21600</v>
      </c>
      <c r="L29" s="195"/>
      <c r="M29" s="229"/>
      <c r="N29" s="229"/>
      <c r="O29" s="229"/>
      <c r="P29" s="229"/>
    </row>
    <row r="30" spans="1:16" ht="14.25" customHeight="1">
      <c r="A30" s="177"/>
      <c r="B30" s="80"/>
      <c r="C30" s="216">
        <v>6060</v>
      </c>
      <c r="D30" s="282" t="s">
        <v>165</v>
      </c>
      <c r="E30" s="283"/>
      <c r="F30" s="283"/>
      <c r="G30" s="283"/>
      <c r="H30" s="284"/>
      <c r="I30" s="217"/>
      <c r="J30" s="217"/>
      <c r="K30" s="217"/>
      <c r="L30" s="217">
        <v>28000</v>
      </c>
      <c r="M30" s="229"/>
      <c r="N30" s="229"/>
      <c r="O30" s="229"/>
      <c r="P30" s="229"/>
    </row>
    <row r="31" spans="1:16" ht="28.5" customHeight="1">
      <c r="A31" s="173">
        <v>751</v>
      </c>
      <c r="B31" s="174"/>
      <c r="C31" s="174"/>
      <c r="D31" s="297" t="s">
        <v>183</v>
      </c>
      <c r="E31" s="303"/>
      <c r="F31" s="303"/>
      <c r="G31" s="303"/>
      <c r="H31" s="304"/>
      <c r="I31" s="179">
        <f>SUM(I32)</f>
        <v>90</v>
      </c>
      <c r="J31" s="179">
        <f>SUM(J32)</f>
        <v>0</v>
      </c>
      <c r="K31" s="179">
        <f>SUM(K32)</f>
        <v>82</v>
      </c>
      <c r="L31" s="179">
        <f>SUM(L32)</f>
        <v>0</v>
      </c>
      <c r="M31" s="228"/>
      <c r="N31" s="228"/>
      <c r="O31" s="228"/>
      <c r="P31" s="228"/>
    </row>
    <row r="32" spans="1:16" ht="23.25" customHeight="1">
      <c r="A32" s="175"/>
      <c r="B32" s="176">
        <v>75101</v>
      </c>
      <c r="C32" s="175"/>
      <c r="D32" s="300" t="s">
        <v>184</v>
      </c>
      <c r="E32" s="311"/>
      <c r="F32" s="311"/>
      <c r="G32" s="311"/>
      <c r="H32" s="312"/>
      <c r="I32" s="13">
        <f>SUM(I33:I35)</f>
        <v>90</v>
      </c>
      <c r="J32" s="13">
        <f>SUM(J33:J35)</f>
        <v>0</v>
      </c>
      <c r="K32" s="13">
        <f>SUM(K33:K35)</f>
        <v>82</v>
      </c>
      <c r="L32" s="13">
        <f>SUM(L33:L35)</f>
        <v>0</v>
      </c>
      <c r="M32" s="228"/>
      <c r="N32" s="228"/>
      <c r="O32" s="228"/>
      <c r="P32" s="228"/>
    </row>
    <row r="33" spans="1:16" ht="14.25" customHeight="1">
      <c r="A33" s="177"/>
      <c r="B33" s="80"/>
      <c r="C33" s="194">
        <v>4110</v>
      </c>
      <c r="D33" s="275" t="s">
        <v>186</v>
      </c>
      <c r="E33" s="276"/>
      <c r="F33" s="276"/>
      <c r="G33" s="276"/>
      <c r="H33" s="277"/>
      <c r="I33" s="195"/>
      <c r="J33" s="195"/>
      <c r="K33" s="195">
        <v>22</v>
      </c>
      <c r="L33" s="195"/>
      <c r="M33" s="228"/>
      <c r="N33" s="228"/>
      <c r="O33" s="228"/>
      <c r="P33" s="228"/>
    </row>
    <row r="34" spans="1:16" ht="14.25" customHeight="1">
      <c r="A34" s="177"/>
      <c r="B34" s="80"/>
      <c r="C34" s="194">
        <v>4120</v>
      </c>
      <c r="D34" s="275" t="s">
        <v>187</v>
      </c>
      <c r="E34" s="276"/>
      <c r="F34" s="276"/>
      <c r="G34" s="276"/>
      <c r="H34" s="277"/>
      <c r="I34" s="195">
        <v>90</v>
      </c>
      <c r="J34" s="195"/>
      <c r="K34" s="195"/>
      <c r="L34" s="195"/>
      <c r="M34" s="228"/>
      <c r="N34" s="228"/>
      <c r="O34" s="228"/>
      <c r="P34" s="228"/>
    </row>
    <row r="35" spans="1:16" ht="14.25" customHeight="1">
      <c r="A35" s="224"/>
      <c r="B35" s="225"/>
      <c r="C35" s="124">
        <v>4170</v>
      </c>
      <c r="D35" s="313" t="s">
        <v>188</v>
      </c>
      <c r="E35" s="283"/>
      <c r="F35" s="283"/>
      <c r="G35" s="283"/>
      <c r="H35" s="284"/>
      <c r="I35" s="226"/>
      <c r="J35" s="226"/>
      <c r="K35" s="226">
        <v>60</v>
      </c>
      <c r="L35" s="226"/>
      <c r="M35" s="228"/>
      <c r="N35" s="228"/>
      <c r="O35" s="228"/>
      <c r="P35" s="228"/>
    </row>
    <row r="36" spans="1:16" ht="4.5" customHeight="1">
      <c r="A36" s="257"/>
      <c r="B36" s="257"/>
      <c r="C36" s="264"/>
      <c r="D36" s="258"/>
      <c r="E36" s="238"/>
      <c r="F36" s="238"/>
      <c r="G36" s="238"/>
      <c r="H36" s="238"/>
      <c r="I36" s="259"/>
      <c r="J36" s="259"/>
      <c r="K36" s="259"/>
      <c r="L36" s="259"/>
      <c r="M36" s="254"/>
      <c r="N36" s="254"/>
      <c r="O36" s="254"/>
      <c r="P36" s="254"/>
    </row>
    <row r="37" spans="1:16" ht="4.5" customHeight="1">
      <c r="A37" s="192"/>
      <c r="B37" s="192"/>
      <c r="C37" s="239"/>
      <c r="D37" s="218"/>
      <c r="E37" s="237"/>
      <c r="F37" s="237"/>
      <c r="G37" s="237"/>
      <c r="H37" s="237"/>
      <c r="I37" s="240"/>
      <c r="J37" s="240"/>
      <c r="K37" s="240"/>
      <c r="L37" s="240"/>
      <c r="M37" s="265"/>
      <c r="N37" s="265"/>
      <c r="O37" s="265"/>
      <c r="P37" s="265"/>
    </row>
    <row r="38" spans="1:16" ht="14.25" customHeight="1">
      <c r="A38" s="271" t="s">
        <v>51</v>
      </c>
      <c r="B38" s="272"/>
      <c r="C38" s="273"/>
      <c r="D38" s="278" t="s">
        <v>67</v>
      </c>
      <c r="E38" s="278"/>
      <c r="F38" s="278"/>
      <c r="G38" s="278"/>
      <c r="H38" s="279"/>
      <c r="I38" s="274" t="s">
        <v>68</v>
      </c>
      <c r="J38" s="274"/>
      <c r="K38" s="274" t="s">
        <v>69</v>
      </c>
      <c r="L38" s="274"/>
      <c r="M38" s="254"/>
      <c r="N38" s="254"/>
      <c r="O38" s="254"/>
      <c r="P38" s="254"/>
    </row>
    <row r="39" spans="1:16" ht="15.75" customHeight="1">
      <c r="A39" s="263" t="s">
        <v>24</v>
      </c>
      <c r="B39" s="263" t="s">
        <v>52</v>
      </c>
      <c r="C39" s="263" t="s">
        <v>53</v>
      </c>
      <c r="D39" s="280"/>
      <c r="E39" s="280"/>
      <c r="F39" s="280"/>
      <c r="G39" s="280"/>
      <c r="H39" s="281"/>
      <c r="I39" s="182" t="s">
        <v>54</v>
      </c>
      <c r="J39" s="182" t="s">
        <v>55</v>
      </c>
      <c r="K39" s="182" t="s">
        <v>54</v>
      </c>
      <c r="L39" s="182" t="s">
        <v>55</v>
      </c>
      <c r="M39" s="254"/>
      <c r="N39" s="254"/>
      <c r="O39" s="254"/>
      <c r="P39" s="254"/>
    </row>
    <row r="40" spans="1:16" ht="15" customHeight="1">
      <c r="A40" s="180">
        <v>801</v>
      </c>
      <c r="B40" s="181"/>
      <c r="C40" s="181"/>
      <c r="D40" s="444" t="s">
        <v>119</v>
      </c>
      <c r="E40" s="445"/>
      <c r="F40" s="445"/>
      <c r="G40" s="445"/>
      <c r="H40" s="446"/>
      <c r="I40" s="72">
        <f>SUM(I41,I49,I60,I67,I70,I79,I82)</f>
        <v>642777</v>
      </c>
      <c r="J40" s="72">
        <f>SUM(J41,J49,J60,J67,J70,J79,J82)</f>
        <v>34000</v>
      </c>
      <c r="K40" s="72">
        <f>SUM(K41,K49,K60,K67,K70,K79,K82,K47)</f>
        <v>562844</v>
      </c>
      <c r="L40" s="72">
        <f>SUM(L41,L49,L60,L67,L70,L79,L82)</f>
        <v>10000</v>
      </c>
      <c r="M40" s="211"/>
      <c r="N40" s="211"/>
      <c r="O40" s="211"/>
      <c r="P40" s="211"/>
    </row>
    <row r="41" spans="1:16" ht="13.5" customHeight="1">
      <c r="A41" s="175"/>
      <c r="B41" s="176">
        <v>80101</v>
      </c>
      <c r="C41" s="175"/>
      <c r="D41" s="286" t="s">
        <v>163</v>
      </c>
      <c r="E41" s="287"/>
      <c r="F41" s="287"/>
      <c r="G41" s="287"/>
      <c r="H41" s="288"/>
      <c r="I41" s="13">
        <f>SUM(I42:I46)</f>
        <v>111577</v>
      </c>
      <c r="J41" s="13">
        <f>SUM(J42:J46)</f>
        <v>34000</v>
      </c>
      <c r="K41" s="13">
        <f>SUM(K42:K46)</f>
        <v>67312</v>
      </c>
      <c r="L41" s="13">
        <f>SUM(L42:L46)</f>
        <v>0</v>
      </c>
      <c r="M41" s="221"/>
      <c r="N41" s="221"/>
      <c r="O41" s="221"/>
      <c r="P41" s="221"/>
    </row>
    <row r="42" spans="1:16" ht="23.25" customHeight="1">
      <c r="A42" s="177"/>
      <c r="B42" s="80"/>
      <c r="C42" s="215">
        <v>2540</v>
      </c>
      <c r="D42" s="285" t="s">
        <v>170</v>
      </c>
      <c r="E42" s="276"/>
      <c r="F42" s="276"/>
      <c r="G42" s="276"/>
      <c r="H42" s="277"/>
      <c r="I42" s="195">
        <v>111000</v>
      </c>
      <c r="J42" s="195"/>
      <c r="K42" s="195"/>
      <c r="L42" s="195"/>
      <c r="M42" s="228"/>
      <c r="N42" s="228"/>
      <c r="O42" s="228"/>
      <c r="P42" s="228"/>
    </row>
    <row r="43" spans="1:16" ht="12" customHeight="1">
      <c r="A43" s="177"/>
      <c r="B43" s="80"/>
      <c r="C43" s="215">
        <v>4010</v>
      </c>
      <c r="D43" s="285" t="s">
        <v>220</v>
      </c>
      <c r="E43" s="276"/>
      <c r="F43" s="276"/>
      <c r="G43" s="276"/>
      <c r="H43" s="277"/>
      <c r="I43" s="195"/>
      <c r="J43" s="195"/>
      <c r="K43" s="195">
        <v>38312</v>
      </c>
      <c r="L43" s="195"/>
      <c r="M43" s="262"/>
      <c r="N43" s="262"/>
      <c r="O43" s="262"/>
      <c r="P43" s="262"/>
    </row>
    <row r="44" spans="1:16" ht="13.5" customHeight="1">
      <c r="A44" s="177"/>
      <c r="B44" s="80"/>
      <c r="C44" s="215">
        <v>4440</v>
      </c>
      <c r="D44" s="275" t="s">
        <v>189</v>
      </c>
      <c r="E44" s="276"/>
      <c r="F44" s="276"/>
      <c r="G44" s="276"/>
      <c r="H44" s="277"/>
      <c r="I44" s="195">
        <v>577</v>
      </c>
      <c r="J44" s="195"/>
      <c r="K44" s="195"/>
      <c r="L44" s="195"/>
      <c r="M44" s="262"/>
      <c r="N44" s="262"/>
      <c r="O44" s="262"/>
      <c r="P44" s="262"/>
    </row>
    <row r="45" spans="1:16" ht="14.25" customHeight="1">
      <c r="A45" s="177"/>
      <c r="B45" s="80"/>
      <c r="C45" s="215">
        <v>4520</v>
      </c>
      <c r="D45" s="285" t="s">
        <v>172</v>
      </c>
      <c r="E45" s="276"/>
      <c r="F45" s="276"/>
      <c r="G45" s="276"/>
      <c r="H45" s="277"/>
      <c r="I45" s="195"/>
      <c r="J45" s="195"/>
      <c r="K45" s="195">
        <v>29000</v>
      </c>
      <c r="L45" s="195"/>
      <c r="M45" s="228"/>
      <c r="N45" s="228"/>
      <c r="O45" s="228"/>
      <c r="P45" s="228"/>
    </row>
    <row r="46" spans="1:16" ht="13.5" customHeight="1">
      <c r="A46" s="177"/>
      <c r="B46" s="80"/>
      <c r="C46" s="194">
        <v>6060</v>
      </c>
      <c r="D46" s="275" t="s">
        <v>210</v>
      </c>
      <c r="E46" s="276"/>
      <c r="F46" s="276"/>
      <c r="G46" s="276"/>
      <c r="H46" s="277"/>
      <c r="I46" s="195"/>
      <c r="J46" s="195">
        <v>34000</v>
      </c>
      <c r="K46" s="195"/>
      <c r="L46" s="195"/>
      <c r="M46" s="221"/>
      <c r="N46" s="221"/>
      <c r="O46" s="221"/>
      <c r="P46" s="221"/>
    </row>
    <row r="47" spans="1:16" ht="13.5" customHeight="1">
      <c r="A47" s="175"/>
      <c r="B47" s="176">
        <v>80103</v>
      </c>
      <c r="C47" s="175"/>
      <c r="D47" s="286" t="s">
        <v>221</v>
      </c>
      <c r="E47" s="287"/>
      <c r="F47" s="287"/>
      <c r="G47" s="287"/>
      <c r="H47" s="288"/>
      <c r="I47" s="13"/>
      <c r="J47" s="13">
        <f>SUM(J50:J55)</f>
        <v>0</v>
      </c>
      <c r="K47" s="13">
        <f>K48</f>
        <v>3648</v>
      </c>
      <c r="L47" s="13">
        <f>SUM(L50:L55)</f>
        <v>0</v>
      </c>
      <c r="M47" s="262"/>
      <c r="N47" s="262"/>
      <c r="O47" s="262"/>
      <c r="P47" s="262"/>
    </row>
    <row r="48" spans="1:16" ht="13.5" customHeight="1">
      <c r="A48" s="177"/>
      <c r="B48" s="80"/>
      <c r="C48" s="215">
        <v>4440</v>
      </c>
      <c r="D48" s="275" t="s">
        <v>189</v>
      </c>
      <c r="E48" s="276"/>
      <c r="F48" s="276"/>
      <c r="G48" s="276"/>
      <c r="H48" s="277"/>
      <c r="I48" s="195"/>
      <c r="J48" s="195"/>
      <c r="K48" s="195">
        <v>3648</v>
      </c>
      <c r="L48" s="195"/>
      <c r="M48" s="262"/>
      <c r="N48" s="262"/>
      <c r="O48" s="262"/>
      <c r="P48" s="262"/>
    </row>
    <row r="49" spans="1:16" ht="18" customHeight="1">
      <c r="A49" s="175"/>
      <c r="B49" s="176">
        <v>80104</v>
      </c>
      <c r="C49" s="175"/>
      <c r="D49" s="286" t="s">
        <v>213</v>
      </c>
      <c r="E49" s="287"/>
      <c r="F49" s="287"/>
      <c r="G49" s="287"/>
      <c r="H49" s="288"/>
      <c r="I49" s="13">
        <f>SUM(I50:I59)</f>
        <v>340722</v>
      </c>
      <c r="J49" s="13">
        <f>SUM(J52:J57)</f>
        <v>0</v>
      </c>
      <c r="K49" s="13">
        <f>SUM(K50:K59)</f>
        <v>340722</v>
      </c>
      <c r="L49" s="13">
        <f>SUM(L52:L57)</f>
        <v>0</v>
      </c>
      <c r="M49" s="256"/>
      <c r="N49" s="256"/>
      <c r="O49" s="256"/>
      <c r="P49" s="256"/>
    </row>
    <row r="50" spans="1:16" ht="26.25" customHeight="1">
      <c r="A50" s="177"/>
      <c r="B50" s="80"/>
      <c r="C50" s="215">
        <v>2540</v>
      </c>
      <c r="D50" s="285" t="s">
        <v>214</v>
      </c>
      <c r="E50" s="276"/>
      <c r="F50" s="276"/>
      <c r="G50" s="276"/>
      <c r="H50" s="277"/>
      <c r="I50" s="195">
        <v>186842</v>
      </c>
      <c r="J50" s="195"/>
      <c r="K50" s="195"/>
      <c r="L50" s="195"/>
      <c r="M50" s="256"/>
      <c r="N50" s="256"/>
      <c r="O50" s="256"/>
      <c r="P50" s="256"/>
    </row>
    <row r="51" spans="1:16" ht="27.75" customHeight="1">
      <c r="A51" s="177"/>
      <c r="B51" s="80"/>
      <c r="C51" s="215">
        <v>2540</v>
      </c>
      <c r="D51" s="285" t="s">
        <v>215</v>
      </c>
      <c r="E51" s="276"/>
      <c r="F51" s="276"/>
      <c r="G51" s="276"/>
      <c r="H51" s="277"/>
      <c r="I51" s="230"/>
      <c r="J51" s="230"/>
      <c r="K51" s="230">
        <v>186842</v>
      </c>
      <c r="L51" s="230"/>
      <c r="M51" s="256"/>
      <c r="N51" s="256"/>
      <c r="O51" s="256"/>
      <c r="P51" s="256"/>
    </row>
    <row r="52" spans="1:16" ht="13.5" customHeight="1">
      <c r="A52" s="177"/>
      <c r="B52" s="80"/>
      <c r="C52" s="215">
        <v>4010</v>
      </c>
      <c r="D52" s="285" t="s">
        <v>204</v>
      </c>
      <c r="E52" s="276"/>
      <c r="F52" s="276"/>
      <c r="G52" s="276"/>
      <c r="H52" s="277"/>
      <c r="I52" s="230">
        <v>120400</v>
      </c>
      <c r="J52" s="230"/>
      <c r="K52" s="230"/>
      <c r="L52" s="230"/>
      <c r="M52" s="256"/>
      <c r="N52" s="256"/>
      <c r="O52" s="256"/>
      <c r="P52" s="256"/>
    </row>
    <row r="53" spans="1:16" ht="13.5" customHeight="1">
      <c r="A53" s="177"/>
      <c r="B53" s="80"/>
      <c r="C53" s="215">
        <v>4010</v>
      </c>
      <c r="D53" s="285" t="s">
        <v>205</v>
      </c>
      <c r="E53" s="276"/>
      <c r="F53" s="276"/>
      <c r="G53" s="276"/>
      <c r="H53" s="277"/>
      <c r="I53" s="230"/>
      <c r="J53" s="230"/>
      <c r="K53" s="230">
        <v>120400</v>
      </c>
      <c r="L53" s="230"/>
      <c r="M53" s="256"/>
      <c r="N53" s="256"/>
      <c r="O53" s="256"/>
      <c r="P53" s="256"/>
    </row>
    <row r="54" spans="1:16" ht="13.5" customHeight="1">
      <c r="A54" s="177"/>
      <c r="B54" s="80"/>
      <c r="C54" s="215">
        <v>4110</v>
      </c>
      <c r="D54" s="285" t="s">
        <v>206</v>
      </c>
      <c r="E54" s="276"/>
      <c r="F54" s="276"/>
      <c r="G54" s="276"/>
      <c r="H54" s="277"/>
      <c r="I54" s="230">
        <v>22142</v>
      </c>
      <c r="J54" s="230"/>
      <c r="K54" s="230"/>
      <c r="L54" s="230"/>
      <c r="M54" s="256"/>
      <c r="N54" s="256"/>
      <c r="O54" s="256"/>
      <c r="P54" s="256"/>
    </row>
    <row r="55" spans="1:16" ht="13.5" customHeight="1">
      <c r="A55" s="177"/>
      <c r="B55" s="80"/>
      <c r="C55" s="215">
        <v>4110</v>
      </c>
      <c r="D55" s="285" t="s">
        <v>207</v>
      </c>
      <c r="E55" s="276"/>
      <c r="F55" s="276"/>
      <c r="G55" s="276"/>
      <c r="H55" s="277"/>
      <c r="I55" s="195"/>
      <c r="J55" s="195"/>
      <c r="K55" s="195">
        <v>22142</v>
      </c>
      <c r="L55" s="195"/>
      <c r="M55" s="256"/>
      <c r="N55" s="256"/>
      <c r="O55" s="256"/>
      <c r="P55" s="256"/>
    </row>
    <row r="56" spans="1:16" ht="13.5" customHeight="1">
      <c r="A56" s="177"/>
      <c r="B56" s="80"/>
      <c r="C56" s="215">
        <v>4120</v>
      </c>
      <c r="D56" s="285" t="s">
        <v>208</v>
      </c>
      <c r="E56" s="276"/>
      <c r="F56" s="276"/>
      <c r="G56" s="276"/>
      <c r="H56" s="277"/>
      <c r="I56" s="195">
        <v>2950</v>
      </c>
      <c r="J56" s="195"/>
      <c r="K56" s="195"/>
      <c r="L56" s="195"/>
      <c r="M56" s="256"/>
      <c r="N56" s="256"/>
      <c r="O56" s="256"/>
      <c r="P56" s="256"/>
    </row>
    <row r="57" spans="1:16" ht="13.5" customHeight="1">
      <c r="A57" s="177"/>
      <c r="B57" s="80"/>
      <c r="C57" s="194">
        <v>4120</v>
      </c>
      <c r="D57" s="275" t="s">
        <v>218</v>
      </c>
      <c r="E57" s="276"/>
      <c r="F57" s="276"/>
      <c r="G57" s="276"/>
      <c r="H57" s="277"/>
      <c r="I57" s="195"/>
      <c r="J57" s="195"/>
      <c r="K57" s="195">
        <v>2950</v>
      </c>
      <c r="L57" s="195"/>
      <c r="M57" s="256"/>
      <c r="N57" s="256"/>
      <c r="O57" s="256"/>
      <c r="P57" s="256"/>
    </row>
    <row r="58" spans="1:16" ht="15" customHeight="1">
      <c r="A58" s="177"/>
      <c r="B58" s="80"/>
      <c r="C58" s="194">
        <v>4240</v>
      </c>
      <c r="D58" s="275" t="s">
        <v>216</v>
      </c>
      <c r="E58" s="276"/>
      <c r="F58" s="276"/>
      <c r="G58" s="276"/>
      <c r="H58" s="277"/>
      <c r="I58" s="195">
        <v>8388</v>
      </c>
      <c r="J58" s="195"/>
      <c r="K58" s="195"/>
      <c r="L58" s="195"/>
      <c r="M58" s="260"/>
      <c r="N58" s="260"/>
      <c r="O58" s="260"/>
      <c r="P58" s="260"/>
    </row>
    <row r="59" spans="1:16" ht="15" customHeight="1">
      <c r="A59" s="224"/>
      <c r="B59" s="225"/>
      <c r="C59" s="124">
        <v>4240</v>
      </c>
      <c r="D59" s="282" t="s">
        <v>217</v>
      </c>
      <c r="E59" s="283"/>
      <c r="F59" s="283"/>
      <c r="G59" s="283"/>
      <c r="H59" s="284"/>
      <c r="I59" s="226"/>
      <c r="J59" s="226"/>
      <c r="K59" s="226">
        <v>8388</v>
      </c>
      <c r="L59" s="226"/>
      <c r="M59" s="260"/>
      <c r="N59" s="260"/>
      <c r="O59" s="260"/>
      <c r="P59" s="260"/>
    </row>
    <row r="60" spans="1:16" ht="15" customHeight="1">
      <c r="A60" s="175"/>
      <c r="B60" s="176">
        <v>80104</v>
      </c>
      <c r="C60" s="175"/>
      <c r="D60" s="286" t="s">
        <v>211</v>
      </c>
      <c r="E60" s="287"/>
      <c r="F60" s="287"/>
      <c r="G60" s="287"/>
      <c r="H60" s="288"/>
      <c r="I60" s="13">
        <f>SUM(I61:I66)</f>
        <v>90183</v>
      </c>
      <c r="J60" s="13">
        <f>SUM(J61:J66)</f>
        <v>0</v>
      </c>
      <c r="K60" s="13">
        <f>SUM(K61:K66)</f>
        <v>80000</v>
      </c>
      <c r="L60" s="13">
        <f>SUM(L61:L66)</f>
        <v>0</v>
      </c>
      <c r="M60" s="228"/>
      <c r="N60" s="228"/>
      <c r="O60" s="228"/>
      <c r="P60" s="228"/>
    </row>
    <row r="61" spans="1:16" ht="13.5" customHeight="1">
      <c r="A61" s="177"/>
      <c r="B61" s="80"/>
      <c r="C61" s="215">
        <v>4010</v>
      </c>
      <c r="D61" s="289" t="s">
        <v>134</v>
      </c>
      <c r="E61" s="290"/>
      <c r="F61" s="290"/>
      <c r="G61" s="290"/>
      <c r="H61" s="291"/>
      <c r="I61" s="195">
        <v>80000</v>
      </c>
      <c r="J61" s="195"/>
      <c r="K61" s="195"/>
      <c r="L61" s="230"/>
      <c r="M61" s="253"/>
      <c r="N61" s="253"/>
      <c r="O61" s="253"/>
      <c r="P61" s="253"/>
    </row>
    <row r="62" spans="1:16" ht="13.5" customHeight="1">
      <c r="A62" s="177"/>
      <c r="B62" s="80"/>
      <c r="C62" s="216">
        <v>4170</v>
      </c>
      <c r="D62" s="452" t="s">
        <v>219</v>
      </c>
      <c r="E62" s="432"/>
      <c r="F62" s="432"/>
      <c r="G62" s="432"/>
      <c r="H62" s="433"/>
      <c r="I62" s="230"/>
      <c r="J62" s="230"/>
      <c r="K62" s="230">
        <v>13000</v>
      </c>
      <c r="L62" s="230"/>
      <c r="M62" s="260"/>
      <c r="N62" s="260"/>
      <c r="O62" s="260"/>
      <c r="P62" s="260"/>
    </row>
    <row r="63" spans="1:16" ht="13.5" customHeight="1">
      <c r="A63" s="177"/>
      <c r="B63" s="80"/>
      <c r="C63" s="215">
        <v>4260</v>
      </c>
      <c r="D63" s="289" t="s">
        <v>139</v>
      </c>
      <c r="E63" s="290"/>
      <c r="F63" s="290"/>
      <c r="G63" s="290"/>
      <c r="H63" s="291"/>
      <c r="I63" s="230"/>
      <c r="J63" s="230"/>
      <c r="K63" s="230">
        <v>35000</v>
      </c>
      <c r="L63" s="230"/>
      <c r="M63" s="253"/>
      <c r="N63" s="253"/>
      <c r="O63" s="253"/>
      <c r="P63" s="253"/>
    </row>
    <row r="64" spans="1:16" ht="13.5" customHeight="1">
      <c r="A64" s="177"/>
      <c r="B64" s="80"/>
      <c r="C64" s="215">
        <v>4300</v>
      </c>
      <c r="D64" s="285" t="s">
        <v>118</v>
      </c>
      <c r="E64" s="276"/>
      <c r="F64" s="276"/>
      <c r="G64" s="276"/>
      <c r="H64" s="277"/>
      <c r="I64" s="195"/>
      <c r="J64" s="195"/>
      <c r="K64" s="195">
        <v>12000</v>
      </c>
      <c r="L64" s="195"/>
      <c r="M64" s="260"/>
      <c r="N64" s="260"/>
      <c r="O64" s="260"/>
      <c r="P64" s="260"/>
    </row>
    <row r="65" spans="1:16" ht="13.5" customHeight="1">
      <c r="A65" s="177"/>
      <c r="B65" s="80"/>
      <c r="C65" s="215">
        <v>4440</v>
      </c>
      <c r="D65" s="275" t="s">
        <v>189</v>
      </c>
      <c r="E65" s="276"/>
      <c r="F65" s="276"/>
      <c r="G65" s="276"/>
      <c r="H65" s="277"/>
      <c r="I65" s="230">
        <v>10183</v>
      </c>
      <c r="J65" s="230"/>
      <c r="K65" s="230"/>
      <c r="L65" s="230"/>
      <c r="M65" s="262"/>
      <c r="N65" s="262"/>
      <c r="O65" s="262"/>
      <c r="P65" s="262"/>
    </row>
    <row r="66" spans="1:16" ht="13.5" customHeight="1">
      <c r="A66" s="177"/>
      <c r="B66" s="80"/>
      <c r="C66" s="215">
        <v>4520</v>
      </c>
      <c r="D66" s="289" t="s">
        <v>172</v>
      </c>
      <c r="E66" s="290"/>
      <c r="F66" s="290"/>
      <c r="G66" s="290"/>
      <c r="H66" s="291"/>
      <c r="I66" s="230"/>
      <c r="J66" s="230"/>
      <c r="K66" s="230">
        <v>20000</v>
      </c>
      <c r="L66" s="230"/>
      <c r="M66" s="253"/>
      <c r="N66" s="253"/>
      <c r="O66" s="253"/>
      <c r="P66" s="253"/>
    </row>
    <row r="67" spans="1:16" ht="16.5" customHeight="1">
      <c r="A67" s="175"/>
      <c r="B67" s="176">
        <v>80106</v>
      </c>
      <c r="C67" s="175"/>
      <c r="D67" s="286" t="s">
        <v>212</v>
      </c>
      <c r="E67" s="287"/>
      <c r="F67" s="287"/>
      <c r="G67" s="287"/>
      <c r="H67" s="288"/>
      <c r="I67" s="13">
        <f>SUM(I68:I69)</f>
        <v>60300</v>
      </c>
      <c r="J67" s="13">
        <f>SUM(J68:J68)</f>
        <v>0</v>
      </c>
      <c r="K67" s="13">
        <f>SUM(K68:K68)</f>
        <v>0</v>
      </c>
      <c r="L67" s="13">
        <f>SUM(L68:L68)</f>
        <v>0</v>
      </c>
      <c r="M67" s="228"/>
      <c r="N67" s="228"/>
      <c r="O67" s="228"/>
      <c r="P67" s="228"/>
    </row>
    <row r="68" spans="1:16" ht="13.5" customHeight="1">
      <c r="A68" s="177"/>
      <c r="B68" s="80"/>
      <c r="C68" s="215">
        <v>2540</v>
      </c>
      <c r="D68" s="285" t="s">
        <v>170</v>
      </c>
      <c r="E68" s="276"/>
      <c r="F68" s="276"/>
      <c r="G68" s="276"/>
      <c r="H68" s="277"/>
      <c r="I68" s="195">
        <v>60000</v>
      </c>
      <c r="J68" s="195"/>
      <c r="K68" s="195"/>
      <c r="L68" s="195"/>
      <c r="M68" s="228"/>
      <c r="N68" s="228"/>
      <c r="O68" s="228"/>
      <c r="P68" s="228"/>
    </row>
    <row r="69" spans="1:16" ht="13.5" customHeight="1">
      <c r="A69" s="177"/>
      <c r="B69" s="80"/>
      <c r="C69" s="215">
        <v>4440</v>
      </c>
      <c r="D69" s="275" t="s">
        <v>189</v>
      </c>
      <c r="E69" s="276"/>
      <c r="F69" s="276"/>
      <c r="G69" s="276"/>
      <c r="H69" s="277"/>
      <c r="I69" s="230">
        <v>300</v>
      </c>
      <c r="J69" s="230"/>
      <c r="K69" s="230"/>
      <c r="L69" s="230"/>
      <c r="M69" s="262"/>
      <c r="N69" s="262"/>
      <c r="O69" s="262"/>
      <c r="P69" s="262"/>
    </row>
    <row r="70" spans="1:16" ht="15" customHeight="1">
      <c r="A70" s="175"/>
      <c r="B70" s="176">
        <v>80110</v>
      </c>
      <c r="C70" s="175"/>
      <c r="D70" s="286" t="s">
        <v>135</v>
      </c>
      <c r="E70" s="287"/>
      <c r="F70" s="287"/>
      <c r="G70" s="287"/>
      <c r="H70" s="288"/>
      <c r="I70" s="13">
        <f>I73</f>
        <v>39522</v>
      </c>
      <c r="J70" s="13">
        <f>SUM(J71:J71)</f>
        <v>0</v>
      </c>
      <c r="K70" s="13">
        <f>SUM(K71:K72)</f>
        <v>61000</v>
      </c>
      <c r="L70" s="13">
        <f>SUM(L71:L71)</f>
        <v>0</v>
      </c>
      <c r="M70" s="212"/>
      <c r="N70" s="212"/>
      <c r="O70" s="212"/>
      <c r="P70" s="212"/>
    </row>
    <row r="71" spans="1:16" ht="24" customHeight="1">
      <c r="A71" s="177"/>
      <c r="B71" s="80"/>
      <c r="C71" s="215">
        <v>2540</v>
      </c>
      <c r="D71" s="285" t="s">
        <v>170</v>
      </c>
      <c r="E71" s="276"/>
      <c r="F71" s="276"/>
      <c r="G71" s="276"/>
      <c r="H71" s="277"/>
      <c r="I71" s="195"/>
      <c r="J71" s="195"/>
      <c r="K71" s="195">
        <v>60000</v>
      </c>
      <c r="L71" s="195"/>
      <c r="M71" s="214"/>
      <c r="N71" s="214"/>
      <c r="O71" s="214"/>
      <c r="P71" s="214"/>
    </row>
    <row r="72" spans="1:16" ht="13.5" customHeight="1">
      <c r="A72" s="177"/>
      <c r="B72" s="80"/>
      <c r="C72" s="215">
        <v>4420</v>
      </c>
      <c r="D72" s="275" t="s">
        <v>195</v>
      </c>
      <c r="E72" s="276"/>
      <c r="F72" s="276"/>
      <c r="G72" s="276"/>
      <c r="H72" s="277"/>
      <c r="I72" s="195"/>
      <c r="J72" s="195"/>
      <c r="K72" s="195">
        <v>1000</v>
      </c>
      <c r="L72" s="195"/>
      <c r="M72" s="266"/>
      <c r="N72" s="266"/>
      <c r="O72" s="266"/>
      <c r="P72" s="266"/>
    </row>
    <row r="73" spans="1:16" ht="12.75">
      <c r="A73" s="177"/>
      <c r="B73" s="80"/>
      <c r="C73" s="235">
        <v>4440</v>
      </c>
      <c r="D73" s="282" t="s">
        <v>189</v>
      </c>
      <c r="E73" s="283"/>
      <c r="F73" s="283"/>
      <c r="G73" s="283"/>
      <c r="H73" s="284"/>
      <c r="I73" s="226">
        <v>39522</v>
      </c>
      <c r="J73" s="226"/>
      <c r="K73" s="226"/>
      <c r="L73" s="226"/>
      <c r="M73" s="262"/>
      <c r="N73" s="262"/>
      <c r="O73" s="262"/>
      <c r="P73" s="262"/>
    </row>
    <row r="74" spans="1:16" ht="9.75" customHeight="1">
      <c r="A74" s="257"/>
      <c r="B74" s="257"/>
      <c r="C74" s="269"/>
      <c r="D74" s="258"/>
      <c r="E74" s="238"/>
      <c r="F74" s="238"/>
      <c r="G74" s="238"/>
      <c r="H74" s="238"/>
      <c r="I74" s="259"/>
      <c r="J74" s="259"/>
      <c r="K74" s="259"/>
      <c r="L74" s="259"/>
      <c r="M74" s="265"/>
      <c r="N74" s="265"/>
      <c r="O74" s="265"/>
      <c r="P74" s="265"/>
    </row>
    <row r="75" spans="1:16" ht="9.75" customHeight="1">
      <c r="A75" s="192"/>
      <c r="B75" s="192"/>
      <c r="C75" s="270"/>
      <c r="D75" s="218"/>
      <c r="E75" s="237"/>
      <c r="F75" s="237"/>
      <c r="G75" s="237"/>
      <c r="H75" s="237"/>
      <c r="I75" s="240"/>
      <c r="J75" s="240"/>
      <c r="K75" s="240"/>
      <c r="L75" s="240"/>
      <c r="M75" s="265"/>
      <c r="N75" s="265"/>
      <c r="O75" s="265"/>
      <c r="P75" s="265"/>
    </row>
    <row r="76" spans="1:16" ht="4.5" customHeight="1">
      <c r="A76" s="192"/>
      <c r="B76" s="192"/>
      <c r="C76" s="270"/>
      <c r="D76" s="218"/>
      <c r="E76" s="237"/>
      <c r="F76" s="237"/>
      <c r="G76" s="237"/>
      <c r="H76" s="237"/>
      <c r="I76" s="240"/>
      <c r="J76" s="240"/>
      <c r="K76" s="240"/>
      <c r="L76" s="240"/>
      <c r="M76" s="266"/>
      <c r="N76" s="266"/>
      <c r="O76" s="266"/>
      <c r="P76" s="266"/>
    </row>
    <row r="77" spans="1:16" ht="13.5" customHeight="1">
      <c r="A77" s="271" t="s">
        <v>51</v>
      </c>
      <c r="B77" s="272"/>
      <c r="C77" s="273"/>
      <c r="D77" s="278" t="s">
        <v>67</v>
      </c>
      <c r="E77" s="278"/>
      <c r="F77" s="278"/>
      <c r="G77" s="278"/>
      <c r="H77" s="279"/>
      <c r="I77" s="274" t="s">
        <v>68</v>
      </c>
      <c r="J77" s="274"/>
      <c r="K77" s="274" t="s">
        <v>69</v>
      </c>
      <c r="L77" s="274"/>
      <c r="M77" s="265"/>
      <c r="N77" s="265"/>
      <c r="O77" s="265"/>
      <c r="P77" s="265"/>
    </row>
    <row r="78" spans="1:16" ht="15.75" customHeight="1">
      <c r="A78" s="263" t="s">
        <v>24</v>
      </c>
      <c r="B78" s="263" t="s">
        <v>52</v>
      </c>
      <c r="C78" s="263" t="s">
        <v>53</v>
      </c>
      <c r="D78" s="280"/>
      <c r="E78" s="280"/>
      <c r="F78" s="280"/>
      <c r="G78" s="280"/>
      <c r="H78" s="281"/>
      <c r="I78" s="182" t="s">
        <v>54</v>
      </c>
      <c r="J78" s="182" t="s">
        <v>55</v>
      </c>
      <c r="K78" s="182" t="s">
        <v>54</v>
      </c>
      <c r="L78" s="182" t="s">
        <v>55</v>
      </c>
      <c r="M78" s="265"/>
      <c r="N78" s="265"/>
      <c r="O78" s="265"/>
      <c r="P78" s="265"/>
    </row>
    <row r="79" spans="1:16" ht="15" customHeight="1">
      <c r="A79" s="175"/>
      <c r="B79" s="176">
        <v>80114</v>
      </c>
      <c r="C79" s="175"/>
      <c r="D79" s="294" t="s">
        <v>173</v>
      </c>
      <c r="E79" s="295"/>
      <c r="F79" s="295"/>
      <c r="G79" s="295"/>
      <c r="H79" s="296"/>
      <c r="I79" s="13">
        <f>I80</f>
        <v>473</v>
      </c>
      <c r="J79" s="13">
        <f>J81</f>
        <v>0</v>
      </c>
      <c r="K79" s="13">
        <f>K81</f>
        <v>5000</v>
      </c>
      <c r="L79" s="13"/>
      <c r="M79" s="212"/>
      <c r="N79" s="212"/>
      <c r="O79" s="212"/>
      <c r="P79" s="212"/>
    </row>
    <row r="80" spans="1:16" ht="15" customHeight="1">
      <c r="A80" s="177"/>
      <c r="B80" s="80"/>
      <c r="C80" s="215">
        <v>4440</v>
      </c>
      <c r="D80" s="275" t="s">
        <v>189</v>
      </c>
      <c r="E80" s="276"/>
      <c r="F80" s="276"/>
      <c r="G80" s="276"/>
      <c r="H80" s="277"/>
      <c r="I80" s="230">
        <v>473</v>
      </c>
      <c r="J80" s="230"/>
      <c r="K80" s="230"/>
      <c r="L80" s="230"/>
      <c r="M80" s="262"/>
      <c r="N80" s="262"/>
      <c r="O80" s="262"/>
      <c r="P80" s="262"/>
    </row>
    <row r="81" spans="1:16" ht="12" customHeight="1">
      <c r="A81" s="178"/>
      <c r="B81" s="74"/>
      <c r="C81" s="215">
        <v>4520</v>
      </c>
      <c r="D81" s="285" t="s">
        <v>172</v>
      </c>
      <c r="E81" s="276"/>
      <c r="F81" s="276"/>
      <c r="G81" s="276"/>
      <c r="H81" s="277"/>
      <c r="I81" s="195"/>
      <c r="J81" s="195"/>
      <c r="K81" s="195">
        <v>5000</v>
      </c>
      <c r="L81" s="195"/>
      <c r="M81" s="212"/>
      <c r="N81" s="212"/>
      <c r="O81" s="212"/>
      <c r="P81" s="212"/>
    </row>
    <row r="82" spans="1:16" ht="13.5" customHeight="1">
      <c r="A82" s="175"/>
      <c r="B82" s="176">
        <v>80148</v>
      </c>
      <c r="C82" s="175"/>
      <c r="D82" s="294" t="s">
        <v>164</v>
      </c>
      <c r="E82" s="295"/>
      <c r="F82" s="295"/>
      <c r="G82" s="295"/>
      <c r="H82" s="296"/>
      <c r="I82" s="13">
        <f>I84</f>
        <v>0</v>
      </c>
      <c r="J82" s="13">
        <f>J84</f>
        <v>0</v>
      </c>
      <c r="K82" s="13">
        <f>K83</f>
        <v>5162</v>
      </c>
      <c r="L82" s="13">
        <f>L84+L83</f>
        <v>10000</v>
      </c>
      <c r="M82" s="227"/>
      <c r="N82" s="227"/>
      <c r="O82" s="227"/>
      <c r="P82" s="227"/>
    </row>
    <row r="83" spans="1:16" ht="13.5" customHeight="1">
      <c r="A83" s="177"/>
      <c r="B83" s="80"/>
      <c r="C83" s="215">
        <v>4440</v>
      </c>
      <c r="D83" s="275" t="s">
        <v>189</v>
      </c>
      <c r="E83" s="276"/>
      <c r="F83" s="276"/>
      <c r="G83" s="276"/>
      <c r="H83" s="277"/>
      <c r="I83" s="230"/>
      <c r="J83" s="230"/>
      <c r="K83" s="230">
        <v>5162</v>
      </c>
      <c r="L83" s="230"/>
      <c r="M83" s="262"/>
      <c r="N83" s="262"/>
      <c r="O83" s="262"/>
      <c r="P83" s="262"/>
    </row>
    <row r="84" spans="1:16" ht="13.5" customHeight="1">
      <c r="A84" s="241"/>
      <c r="B84" s="242"/>
      <c r="C84" s="124">
        <v>6060</v>
      </c>
      <c r="D84" s="282" t="s">
        <v>165</v>
      </c>
      <c r="E84" s="283"/>
      <c r="F84" s="283"/>
      <c r="G84" s="283"/>
      <c r="H84" s="284"/>
      <c r="I84" s="226"/>
      <c r="J84" s="226"/>
      <c r="K84" s="226"/>
      <c r="L84" s="226">
        <v>10000</v>
      </c>
      <c r="M84" s="227"/>
      <c r="N84" s="227"/>
      <c r="O84" s="227"/>
      <c r="P84" s="227"/>
    </row>
    <row r="85" spans="1:16" s="3" customFormat="1" ht="17.25" customHeight="1">
      <c r="A85" s="173">
        <v>852</v>
      </c>
      <c r="B85" s="174"/>
      <c r="C85" s="174"/>
      <c r="D85" s="297" t="s">
        <v>141</v>
      </c>
      <c r="E85" s="298"/>
      <c r="F85" s="298"/>
      <c r="G85" s="298"/>
      <c r="H85" s="299"/>
      <c r="I85" s="179">
        <f>SUM(I86,I89,I91,I96,I98,I103)</f>
        <v>9268</v>
      </c>
      <c r="J85" s="179">
        <f>SUM(J86,J89,J91,J96,J98,J103)</f>
        <v>0</v>
      </c>
      <c r="K85" s="179">
        <f>SUM(K86,K89,K91,K96,K98,K103)</f>
        <v>25218</v>
      </c>
      <c r="L85" s="179">
        <f>SUM(L86,L89,L91,L96,L98,L103)</f>
        <v>0</v>
      </c>
      <c r="M85" s="8"/>
      <c r="N85" s="214"/>
      <c r="O85" s="214"/>
      <c r="P85" s="214"/>
    </row>
    <row r="86" spans="1:16" s="3" customFormat="1" ht="13.5" customHeight="1">
      <c r="A86" s="175"/>
      <c r="B86" s="176">
        <v>85201</v>
      </c>
      <c r="C86" s="175"/>
      <c r="D86" s="300" t="s">
        <v>154</v>
      </c>
      <c r="E86" s="301"/>
      <c r="F86" s="301"/>
      <c r="G86" s="301"/>
      <c r="H86" s="302"/>
      <c r="I86" s="13">
        <f>SUM(I87:I88)</f>
        <v>3011</v>
      </c>
      <c r="J86" s="13"/>
      <c r="K86" s="13"/>
      <c r="L86" s="13"/>
      <c r="M86" s="8"/>
      <c r="N86" s="220"/>
      <c r="O86" s="220"/>
      <c r="P86" s="220"/>
    </row>
    <row r="87" spans="1:16" s="3" customFormat="1" ht="13.5" customHeight="1">
      <c r="A87" s="177"/>
      <c r="B87" s="80"/>
      <c r="C87" s="194">
        <v>4010</v>
      </c>
      <c r="D87" s="285" t="s">
        <v>134</v>
      </c>
      <c r="E87" s="276"/>
      <c r="F87" s="276"/>
      <c r="G87" s="276"/>
      <c r="H87" s="277"/>
      <c r="I87" s="195">
        <v>3000</v>
      </c>
      <c r="J87" s="195"/>
      <c r="K87" s="195"/>
      <c r="L87" s="195"/>
      <c r="M87" s="8"/>
      <c r="N87" s="220"/>
      <c r="O87" s="220"/>
      <c r="P87" s="220"/>
    </row>
    <row r="88" spans="1:16" s="3" customFormat="1" ht="13.5" customHeight="1">
      <c r="A88" s="177"/>
      <c r="B88" s="80"/>
      <c r="C88" s="216">
        <v>4440</v>
      </c>
      <c r="D88" s="431" t="s">
        <v>189</v>
      </c>
      <c r="E88" s="432"/>
      <c r="F88" s="432"/>
      <c r="G88" s="432"/>
      <c r="H88" s="433"/>
      <c r="I88" s="217">
        <v>11</v>
      </c>
      <c r="J88" s="217"/>
      <c r="K88" s="217"/>
      <c r="L88" s="217"/>
      <c r="M88" s="8"/>
      <c r="N88" s="220"/>
      <c r="O88" s="220"/>
      <c r="P88" s="220"/>
    </row>
    <row r="89" spans="1:16" s="3" customFormat="1" ht="13.5" customHeight="1">
      <c r="A89" s="175"/>
      <c r="B89" s="176">
        <v>85206</v>
      </c>
      <c r="C89" s="175"/>
      <c r="D89" s="300" t="s">
        <v>156</v>
      </c>
      <c r="E89" s="301"/>
      <c r="F89" s="301"/>
      <c r="G89" s="301"/>
      <c r="H89" s="302"/>
      <c r="I89" s="13">
        <f>SUM(I90)</f>
        <v>0</v>
      </c>
      <c r="J89" s="13"/>
      <c r="K89" s="13">
        <f>K90</f>
        <v>1094</v>
      </c>
      <c r="L89" s="13"/>
      <c r="M89" s="8"/>
      <c r="N89" s="220"/>
      <c r="O89" s="220"/>
      <c r="P89" s="220"/>
    </row>
    <row r="90" spans="1:16" s="3" customFormat="1" ht="13.5" customHeight="1">
      <c r="A90" s="241"/>
      <c r="B90" s="242"/>
      <c r="C90" s="124">
        <v>4440</v>
      </c>
      <c r="D90" s="282" t="s">
        <v>189</v>
      </c>
      <c r="E90" s="283"/>
      <c r="F90" s="283"/>
      <c r="G90" s="283"/>
      <c r="H90" s="284"/>
      <c r="I90" s="226"/>
      <c r="J90" s="226"/>
      <c r="K90" s="226">
        <v>1094</v>
      </c>
      <c r="L90" s="226"/>
      <c r="M90" s="8"/>
      <c r="N90" s="220"/>
      <c r="O90" s="220"/>
      <c r="P90" s="220"/>
    </row>
    <row r="91" spans="1:16" s="3" customFormat="1" ht="39" customHeight="1">
      <c r="A91" s="175"/>
      <c r="B91" s="176">
        <v>85212</v>
      </c>
      <c r="C91" s="175"/>
      <c r="D91" s="300" t="s">
        <v>155</v>
      </c>
      <c r="E91" s="301"/>
      <c r="F91" s="301"/>
      <c r="G91" s="301"/>
      <c r="H91" s="302"/>
      <c r="I91" s="13">
        <f>SUM(I92:I95)</f>
        <v>4217</v>
      </c>
      <c r="J91" s="13"/>
      <c r="K91" s="13">
        <f>K92+K93</f>
        <v>4000</v>
      </c>
      <c r="L91" s="13"/>
      <c r="M91" s="8"/>
      <c r="N91" s="220"/>
      <c r="O91" s="220"/>
      <c r="P91" s="220"/>
    </row>
    <row r="92" spans="1:16" s="3" customFormat="1" ht="14.25" customHeight="1">
      <c r="A92" s="177"/>
      <c r="B92" s="80"/>
      <c r="C92" s="194">
        <v>4110</v>
      </c>
      <c r="D92" s="285" t="s">
        <v>191</v>
      </c>
      <c r="E92" s="276"/>
      <c r="F92" s="276"/>
      <c r="G92" s="276"/>
      <c r="H92" s="277"/>
      <c r="I92" s="195"/>
      <c r="J92" s="195"/>
      <c r="K92" s="195">
        <v>1600</v>
      </c>
      <c r="L92" s="195"/>
      <c r="M92" s="8"/>
      <c r="N92" s="220"/>
      <c r="O92" s="220"/>
      <c r="P92" s="220"/>
    </row>
    <row r="93" spans="1:16" s="3" customFormat="1" ht="14.25" customHeight="1">
      <c r="A93" s="177"/>
      <c r="B93" s="80"/>
      <c r="C93" s="194">
        <v>4210</v>
      </c>
      <c r="D93" s="275" t="s">
        <v>192</v>
      </c>
      <c r="E93" s="276"/>
      <c r="F93" s="276"/>
      <c r="G93" s="276"/>
      <c r="H93" s="277"/>
      <c r="I93" s="195"/>
      <c r="J93" s="195"/>
      <c r="K93" s="195">
        <v>2400</v>
      </c>
      <c r="L93" s="195"/>
      <c r="M93" s="8"/>
      <c r="N93" s="229"/>
      <c r="O93" s="229"/>
      <c r="P93" s="229"/>
    </row>
    <row r="94" spans="1:16" s="3" customFormat="1" ht="14.25" customHeight="1">
      <c r="A94" s="177"/>
      <c r="B94" s="80"/>
      <c r="C94" s="194">
        <v>4300</v>
      </c>
      <c r="D94" s="285" t="s">
        <v>193</v>
      </c>
      <c r="E94" s="276"/>
      <c r="F94" s="276"/>
      <c r="G94" s="276"/>
      <c r="H94" s="277"/>
      <c r="I94" s="195">
        <v>4000</v>
      </c>
      <c r="J94" s="195"/>
      <c r="K94" s="195"/>
      <c r="L94" s="195"/>
      <c r="M94" s="8"/>
      <c r="N94" s="229"/>
      <c r="O94" s="229"/>
      <c r="P94" s="229"/>
    </row>
    <row r="95" spans="1:16" s="3" customFormat="1" ht="14.25" customHeight="1">
      <c r="A95" s="225"/>
      <c r="B95" s="225"/>
      <c r="C95" s="79">
        <v>4440</v>
      </c>
      <c r="D95" s="292" t="s">
        <v>189</v>
      </c>
      <c r="E95" s="293"/>
      <c r="F95" s="293"/>
      <c r="G95" s="293"/>
      <c r="H95" s="293"/>
      <c r="I95" s="255">
        <v>217</v>
      </c>
      <c r="J95" s="255"/>
      <c r="K95" s="255"/>
      <c r="L95" s="255"/>
      <c r="M95" s="8"/>
      <c r="N95" s="229"/>
      <c r="O95" s="229"/>
      <c r="P95" s="229"/>
    </row>
    <row r="96" spans="1:16" s="3" customFormat="1" ht="13.5" customHeight="1">
      <c r="A96" s="175"/>
      <c r="B96" s="176">
        <v>85215</v>
      </c>
      <c r="C96" s="175"/>
      <c r="D96" s="300" t="s">
        <v>143</v>
      </c>
      <c r="E96" s="301"/>
      <c r="F96" s="301"/>
      <c r="G96" s="301"/>
      <c r="H96" s="302"/>
      <c r="I96" s="13">
        <f>SUM(I97)</f>
        <v>0</v>
      </c>
      <c r="J96" s="13"/>
      <c r="K96" s="13">
        <f>K97</f>
        <v>5000</v>
      </c>
      <c r="L96" s="13"/>
      <c r="M96" s="8"/>
      <c r="N96" s="214"/>
      <c r="O96" s="214"/>
      <c r="P96" s="214"/>
    </row>
    <row r="97" spans="1:16" s="3" customFormat="1" ht="13.5" customHeight="1">
      <c r="A97" s="177"/>
      <c r="B97" s="80"/>
      <c r="C97" s="194">
        <v>3110</v>
      </c>
      <c r="D97" s="305" t="s">
        <v>142</v>
      </c>
      <c r="E97" s="306"/>
      <c r="F97" s="306"/>
      <c r="G97" s="306"/>
      <c r="H97" s="307"/>
      <c r="I97" s="195"/>
      <c r="J97" s="195"/>
      <c r="K97" s="195">
        <v>5000</v>
      </c>
      <c r="L97" s="195"/>
      <c r="M97" s="8"/>
      <c r="N97" s="214"/>
      <c r="O97" s="214"/>
      <c r="P97" s="214"/>
    </row>
    <row r="98" spans="1:16" s="3" customFormat="1" ht="13.5" customHeight="1">
      <c r="A98" s="175"/>
      <c r="B98" s="176">
        <v>85219</v>
      </c>
      <c r="C98" s="175"/>
      <c r="D98" s="300" t="s">
        <v>157</v>
      </c>
      <c r="E98" s="301"/>
      <c r="F98" s="301"/>
      <c r="G98" s="301"/>
      <c r="H98" s="302"/>
      <c r="I98" s="13">
        <f>SUM(I99:I101)</f>
        <v>990</v>
      </c>
      <c r="J98" s="13"/>
      <c r="K98" s="13">
        <f>SUM(K99:K102)</f>
        <v>15124</v>
      </c>
      <c r="L98" s="13"/>
      <c r="M98" s="8"/>
      <c r="N98" s="220"/>
      <c r="O98" s="220"/>
      <c r="P98" s="220"/>
    </row>
    <row r="99" spans="1:16" s="3" customFormat="1" ht="13.5" customHeight="1">
      <c r="A99" s="177"/>
      <c r="B99" s="80"/>
      <c r="C99" s="215">
        <v>4300</v>
      </c>
      <c r="D99" s="285" t="s">
        <v>118</v>
      </c>
      <c r="E99" s="276"/>
      <c r="F99" s="276"/>
      <c r="G99" s="276"/>
      <c r="H99" s="277"/>
      <c r="I99" s="195"/>
      <c r="J99" s="195"/>
      <c r="K99" s="195">
        <v>10000</v>
      </c>
      <c r="L99" s="195"/>
      <c r="M99" s="8"/>
      <c r="N99" s="229"/>
      <c r="O99" s="229"/>
      <c r="P99" s="229"/>
    </row>
    <row r="100" spans="1:16" s="3" customFormat="1" ht="13.5" customHeight="1">
      <c r="A100" s="177"/>
      <c r="B100" s="80"/>
      <c r="C100" s="194">
        <v>4440</v>
      </c>
      <c r="D100" s="275" t="s">
        <v>189</v>
      </c>
      <c r="E100" s="276"/>
      <c r="F100" s="276"/>
      <c r="G100" s="276"/>
      <c r="H100" s="277"/>
      <c r="I100" s="195">
        <v>990</v>
      </c>
      <c r="J100" s="195"/>
      <c r="K100" s="195"/>
      <c r="L100" s="195"/>
      <c r="M100" s="8"/>
      <c r="N100" s="229"/>
      <c r="O100" s="229"/>
      <c r="P100" s="229"/>
    </row>
    <row r="101" spans="1:16" s="3" customFormat="1" ht="13.5" customHeight="1">
      <c r="A101" s="177"/>
      <c r="B101" s="80"/>
      <c r="C101" s="215">
        <v>4520</v>
      </c>
      <c r="D101" s="285" t="s">
        <v>172</v>
      </c>
      <c r="E101" s="276"/>
      <c r="F101" s="276"/>
      <c r="G101" s="276"/>
      <c r="H101" s="277"/>
      <c r="I101" s="195"/>
      <c r="J101" s="195"/>
      <c r="K101" s="195">
        <v>2000</v>
      </c>
      <c r="L101" s="195"/>
      <c r="M101" s="8"/>
      <c r="N101" s="245"/>
      <c r="O101" s="245"/>
      <c r="P101" s="245"/>
    </row>
    <row r="102" spans="1:16" s="3" customFormat="1" ht="14.25" customHeight="1">
      <c r="A102" s="177"/>
      <c r="B102" s="80"/>
      <c r="C102" s="236">
        <v>4700</v>
      </c>
      <c r="D102" s="451" t="s">
        <v>140</v>
      </c>
      <c r="E102" s="306"/>
      <c r="F102" s="306"/>
      <c r="G102" s="306"/>
      <c r="H102" s="307"/>
      <c r="I102" s="195"/>
      <c r="J102" s="195"/>
      <c r="K102" s="195">
        <v>3124</v>
      </c>
      <c r="L102" s="195"/>
      <c r="M102" s="8"/>
      <c r="N102" s="229"/>
      <c r="O102" s="229"/>
      <c r="P102" s="229"/>
    </row>
    <row r="103" spans="1:16" s="3" customFormat="1" ht="13.5" customHeight="1">
      <c r="A103" s="175"/>
      <c r="B103" s="176">
        <v>85228</v>
      </c>
      <c r="C103" s="175"/>
      <c r="D103" s="300" t="s">
        <v>180</v>
      </c>
      <c r="E103" s="301"/>
      <c r="F103" s="301"/>
      <c r="G103" s="301"/>
      <c r="H103" s="302"/>
      <c r="I103" s="13">
        <f>SUM(I104)</f>
        <v>1050</v>
      </c>
      <c r="J103" s="13"/>
      <c r="K103" s="13"/>
      <c r="L103" s="13"/>
      <c r="M103" s="8"/>
      <c r="N103" s="228"/>
      <c r="O103" s="228"/>
      <c r="P103" s="228"/>
    </row>
    <row r="104" spans="1:16" s="3" customFormat="1" ht="13.5" customHeight="1">
      <c r="A104" s="177"/>
      <c r="B104" s="80"/>
      <c r="C104" s="216">
        <v>4170</v>
      </c>
      <c r="D104" s="431" t="s">
        <v>182</v>
      </c>
      <c r="E104" s="432"/>
      <c r="F104" s="432"/>
      <c r="G104" s="432"/>
      <c r="H104" s="433"/>
      <c r="I104" s="195">
        <v>1050</v>
      </c>
      <c r="J104" s="195"/>
      <c r="K104" s="195"/>
      <c r="L104" s="195"/>
      <c r="M104" s="8"/>
      <c r="N104" s="228"/>
      <c r="O104" s="228"/>
      <c r="P104" s="228"/>
    </row>
    <row r="105" spans="1:16" s="3" customFormat="1" ht="17.25" customHeight="1">
      <c r="A105" s="173">
        <v>853</v>
      </c>
      <c r="B105" s="174"/>
      <c r="C105" s="174"/>
      <c r="D105" s="447" t="s">
        <v>174</v>
      </c>
      <c r="E105" s="448"/>
      <c r="F105" s="448"/>
      <c r="G105" s="448"/>
      <c r="H105" s="449"/>
      <c r="I105" s="179">
        <f>SUM(I106)</f>
        <v>0</v>
      </c>
      <c r="J105" s="179">
        <f>SUM(J106)</f>
        <v>0</v>
      </c>
      <c r="K105" s="179">
        <f>SUM(K106)</f>
        <v>11000</v>
      </c>
      <c r="L105" s="179">
        <f>SUM(L106)</f>
        <v>0</v>
      </c>
      <c r="M105" s="8"/>
      <c r="N105" s="228"/>
      <c r="O105" s="228"/>
      <c r="P105" s="228"/>
    </row>
    <row r="106" spans="1:16" s="3" customFormat="1" ht="13.5" customHeight="1">
      <c r="A106" s="175"/>
      <c r="B106" s="176">
        <v>85305</v>
      </c>
      <c r="C106" s="175"/>
      <c r="D106" s="450" t="s">
        <v>175</v>
      </c>
      <c r="E106" s="338"/>
      <c r="F106" s="338"/>
      <c r="G106" s="338"/>
      <c r="H106" s="339"/>
      <c r="I106" s="13">
        <f>I107</f>
        <v>0</v>
      </c>
      <c r="J106" s="13">
        <f>J107</f>
        <v>0</v>
      </c>
      <c r="K106" s="13">
        <f>K107</f>
        <v>11000</v>
      </c>
      <c r="L106" s="13">
        <f>L107</f>
        <v>0</v>
      </c>
      <c r="M106" s="8"/>
      <c r="N106" s="228"/>
      <c r="O106" s="228"/>
      <c r="P106" s="228"/>
    </row>
    <row r="107" spans="1:16" s="3" customFormat="1" ht="36.75" customHeight="1">
      <c r="A107" s="224"/>
      <c r="B107" s="225"/>
      <c r="C107" s="124">
        <v>2830</v>
      </c>
      <c r="D107" s="428" t="s">
        <v>176</v>
      </c>
      <c r="E107" s="429"/>
      <c r="F107" s="429"/>
      <c r="G107" s="429"/>
      <c r="H107" s="430"/>
      <c r="I107" s="226"/>
      <c r="J107" s="226"/>
      <c r="K107" s="226">
        <v>11000</v>
      </c>
      <c r="L107" s="226"/>
      <c r="M107" s="8"/>
      <c r="N107" s="228"/>
      <c r="O107" s="228"/>
      <c r="P107" s="228"/>
    </row>
    <row r="108" spans="1:16" s="3" customFormat="1" ht="15.75" customHeight="1">
      <c r="A108" s="173">
        <v>854</v>
      </c>
      <c r="B108" s="174"/>
      <c r="C108" s="174"/>
      <c r="D108" s="297" t="s">
        <v>144</v>
      </c>
      <c r="E108" s="303"/>
      <c r="F108" s="303"/>
      <c r="G108" s="303"/>
      <c r="H108" s="304"/>
      <c r="I108" s="179">
        <f>SUM(I111)</f>
        <v>0</v>
      </c>
      <c r="J108" s="179">
        <f>SUM(J111)</f>
        <v>0</v>
      </c>
      <c r="K108" s="179">
        <f>SUM(K111,K109)</f>
        <v>23141</v>
      </c>
      <c r="L108" s="179"/>
      <c r="M108" s="8"/>
      <c r="N108" s="214"/>
      <c r="O108" s="214"/>
      <c r="P108" s="214"/>
    </row>
    <row r="109" spans="1:16" s="3" customFormat="1" ht="15.75" customHeight="1">
      <c r="A109" s="175"/>
      <c r="B109" s="176">
        <v>85401</v>
      </c>
      <c r="C109" s="175"/>
      <c r="D109" s="337" t="s">
        <v>222</v>
      </c>
      <c r="E109" s="338"/>
      <c r="F109" s="338"/>
      <c r="G109" s="338"/>
      <c r="H109" s="339"/>
      <c r="I109" s="13">
        <f>I110</f>
        <v>0</v>
      </c>
      <c r="J109" s="13">
        <f>J110</f>
        <v>0</v>
      </c>
      <c r="K109" s="13">
        <f>K110</f>
        <v>4241</v>
      </c>
      <c r="L109" s="13"/>
      <c r="M109" s="8"/>
      <c r="N109" s="262"/>
      <c r="O109" s="262"/>
      <c r="P109" s="262"/>
    </row>
    <row r="110" spans="1:16" s="3" customFormat="1" ht="15.75" customHeight="1">
      <c r="A110" s="177"/>
      <c r="B110" s="80"/>
      <c r="C110" s="215">
        <v>4440</v>
      </c>
      <c r="D110" s="275" t="s">
        <v>189</v>
      </c>
      <c r="E110" s="276"/>
      <c r="F110" s="276"/>
      <c r="G110" s="276"/>
      <c r="H110" s="277"/>
      <c r="I110" s="230"/>
      <c r="J110" s="230"/>
      <c r="K110" s="230">
        <v>4241</v>
      </c>
      <c r="L110" s="230"/>
      <c r="M110" s="8"/>
      <c r="N110" s="262"/>
      <c r="O110" s="262"/>
      <c r="P110" s="262"/>
    </row>
    <row r="111" spans="1:16" s="3" customFormat="1" ht="13.5" customHeight="1">
      <c r="A111" s="175"/>
      <c r="B111" s="176">
        <v>85415</v>
      </c>
      <c r="C111" s="175"/>
      <c r="D111" s="337" t="s">
        <v>145</v>
      </c>
      <c r="E111" s="338"/>
      <c r="F111" s="338"/>
      <c r="G111" s="338"/>
      <c r="H111" s="339"/>
      <c r="I111" s="13">
        <f>I112</f>
        <v>0</v>
      </c>
      <c r="J111" s="13">
        <f>J112</f>
        <v>0</v>
      </c>
      <c r="K111" s="13">
        <f>K112</f>
        <v>18900</v>
      </c>
      <c r="L111" s="13"/>
      <c r="M111" s="8"/>
      <c r="N111" s="214"/>
      <c r="O111" s="214"/>
      <c r="P111" s="214"/>
    </row>
    <row r="112" spans="1:16" s="3" customFormat="1" ht="27" customHeight="1">
      <c r="A112" s="224"/>
      <c r="B112" s="225"/>
      <c r="C112" s="124">
        <v>3260</v>
      </c>
      <c r="D112" s="428" t="s">
        <v>209</v>
      </c>
      <c r="E112" s="429"/>
      <c r="F112" s="429"/>
      <c r="G112" s="429"/>
      <c r="H112" s="430"/>
      <c r="I112" s="226"/>
      <c r="J112" s="226"/>
      <c r="K112" s="226">
        <v>18900</v>
      </c>
      <c r="L112" s="226"/>
      <c r="M112" s="8"/>
      <c r="N112" s="214"/>
      <c r="O112" s="214"/>
      <c r="P112" s="214"/>
    </row>
    <row r="113" spans="1:16" s="3" customFormat="1" ht="13.5" customHeight="1">
      <c r="A113" s="271" t="s">
        <v>51</v>
      </c>
      <c r="B113" s="272"/>
      <c r="C113" s="273"/>
      <c r="D113" s="278" t="s">
        <v>67</v>
      </c>
      <c r="E113" s="278"/>
      <c r="F113" s="278"/>
      <c r="G113" s="278"/>
      <c r="H113" s="279"/>
      <c r="I113" s="274" t="s">
        <v>68</v>
      </c>
      <c r="J113" s="274"/>
      <c r="K113" s="274" t="s">
        <v>69</v>
      </c>
      <c r="L113" s="274"/>
      <c r="M113" s="8"/>
      <c r="N113" s="265"/>
      <c r="O113" s="265"/>
      <c r="P113" s="265"/>
    </row>
    <row r="114" spans="1:16" s="3" customFormat="1" ht="13.5" customHeight="1">
      <c r="A114" s="263" t="s">
        <v>24</v>
      </c>
      <c r="B114" s="263" t="s">
        <v>52</v>
      </c>
      <c r="C114" s="263" t="s">
        <v>53</v>
      </c>
      <c r="D114" s="280"/>
      <c r="E114" s="280"/>
      <c r="F114" s="280"/>
      <c r="G114" s="280"/>
      <c r="H114" s="281"/>
      <c r="I114" s="182" t="s">
        <v>54</v>
      </c>
      <c r="J114" s="182" t="s">
        <v>55</v>
      </c>
      <c r="K114" s="182" t="s">
        <v>54</v>
      </c>
      <c r="L114" s="182" t="s">
        <v>55</v>
      </c>
      <c r="M114" s="8"/>
      <c r="N114" s="265"/>
      <c r="O114" s="265"/>
      <c r="P114" s="265"/>
    </row>
    <row r="115" spans="1:16" s="3" customFormat="1" ht="15.75" customHeight="1">
      <c r="A115" s="173">
        <v>900</v>
      </c>
      <c r="B115" s="174"/>
      <c r="C115" s="174"/>
      <c r="D115" s="297" t="s">
        <v>232</v>
      </c>
      <c r="E115" s="303"/>
      <c r="F115" s="303"/>
      <c r="G115" s="303"/>
      <c r="H115" s="304"/>
      <c r="I115" s="179"/>
      <c r="J115" s="179"/>
      <c r="K115" s="179"/>
      <c r="L115" s="179">
        <f>SUM(L116)</f>
        <v>113940</v>
      </c>
      <c r="M115" s="8"/>
      <c r="N115" s="262"/>
      <c r="O115" s="262"/>
      <c r="P115" s="262"/>
    </row>
    <row r="116" spans="1:16" s="3" customFormat="1" ht="15" customHeight="1">
      <c r="A116" s="175"/>
      <c r="B116" s="176">
        <v>90015</v>
      </c>
      <c r="C116" s="175"/>
      <c r="D116" s="337" t="s">
        <v>233</v>
      </c>
      <c r="E116" s="338"/>
      <c r="F116" s="338"/>
      <c r="G116" s="338"/>
      <c r="H116" s="339"/>
      <c r="I116" s="13"/>
      <c r="J116" s="13"/>
      <c r="K116" s="13"/>
      <c r="L116" s="13">
        <f>SUM(L117:L122)</f>
        <v>113940</v>
      </c>
      <c r="M116" s="8"/>
      <c r="N116" s="262"/>
      <c r="O116" s="262"/>
      <c r="P116" s="262"/>
    </row>
    <row r="117" spans="1:16" s="3" customFormat="1" ht="15" customHeight="1">
      <c r="A117" s="177"/>
      <c r="B117" s="80"/>
      <c r="C117" s="124">
        <v>6050</v>
      </c>
      <c r="D117" s="282" t="s">
        <v>224</v>
      </c>
      <c r="E117" s="283"/>
      <c r="F117" s="283"/>
      <c r="G117" s="283"/>
      <c r="H117" s="284"/>
      <c r="I117" s="226"/>
      <c r="J117" s="226"/>
      <c r="K117" s="226"/>
      <c r="L117" s="226">
        <v>113940</v>
      </c>
      <c r="M117" s="8"/>
      <c r="N117" s="262"/>
      <c r="O117" s="262"/>
      <c r="P117" s="262"/>
    </row>
    <row r="118" spans="1:16" s="3" customFormat="1" ht="14.25" customHeight="1">
      <c r="A118" s="173">
        <v>926</v>
      </c>
      <c r="B118" s="174"/>
      <c r="C118" s="174"/>
      <c r="D118" s="297" t="s">
        <v>152</v>
      </c>
      <c r="E118" s="303"/>
      <c r="F118" s="303"/>
      <c r="G118" s="303"/>
      <c r="H118" s="304"/>
      <c r="I118" s="179">
        <f>SUM(I119)</f>
        <v>308</v>
      </c>
      <c r="J118" s="179">
        <f>SUM(J119)</f>
        <v>0</v>
      </c>
      <c r="K118" s="179">
        <f>SUM(K119)</f>
        <v>139730</v>
      </c>
      <c r="L118" s="179">
        <f>SUM(L119)</f>
        <v>0</v>
      </c>
      <c r="M118" s="8"/>
      <c r="N118" s="219"/>
      <c r="O118" s="219"/>
      <c r="P118" s="219"/>
    </row>
    <row r="119" spans="1:16" s="3" customFormat="1" ht="14.25" customHeight="1">
      <c r="A119" s="175"/>
      <c r="B119" s="176">
        <v>92605</v>
      </c>
      <c r="C119" s="175"/>
      <c r="D119" s="337" t="s">
        <v>153</v>
      </c>
      <c r="E119" s="338"/>
      <c r="F119" s="338"/>
      <c r="G119" s="338"/>
      <c r="H119" s="339"/>
      <c r="I119" s="13">
        <f>SUM(I120:I125)</f>
        <v>308</v>
      </c>
      <c r="J119" s="13">
        <f>SUM(J120:J125)</f>
        <v>0</v>
      </c>
      <c r="K119" s="13">
        <f>SUM(K120:K125)</f>
        <v>139730</v>
      </c>
      <c r="L119" s="13">
        <f>SUM(L120:L125)</f>
        <v>0</v>
      </c>
      <c r="M119" s="8"/>
      <c r="N119" s="219"/>
      <c r="O119" s="219"/>
      <c r="P119" s="219"/>
    </row>
    <row r="120" spans="1:16" s="3" customFormat="1" ht="14.25" customHeight="1">
      <c r="A120" s="177"/>
      <c r="B120" s="80"/>
      <c r="C120" s="234">
        <v>4170</v>
      </c>
      <c r="D120" s="275" t="s">
        <v>138</v>
      </c>
      <c r="E120" s="276"/>
      <c r="F120" s="276"/>
      <c r="G120" s="276"/>
      <c r="H120" s="277"/>
      <c r="I120" s="195"/>
      <c r="J120" s="195"/>
      <c r="K120" s="195">
        <v>40000</v>
      </c>
      <c r="L120" s="195"/>
      <c r="M120" s="8"/>
      <c r="N120" s="219"/>
      <c r="O120" s="219"/>
      <c r="P120" s="219"/>
    </row>
    <row r="121" spans="1:16" s="3" customFormat="1" ht="14.25" customHeight="1">
      <c r="A121" s="177"/>
      <c r="B121" s="80"/>
      <c r="C121" s="215">
        <v>4210</v>
      </c>
      <c r="D121" s="275" t="s">
        <v>148</v>
      </c>
      <c r="E121" s="276"/>
      <c r="F121" s="276"/>
      <c r="G121" s="276"/>
      <c r="H121" s="277"/>
      <c r="I121" s="195"/>
      <c r="J121" s="195"/>
      <c r="K121" s="195">
        <v>25000</v>
      </c>
      <c r="L121" s="195"/>
      <c r="M121" s="8"/>
      <c r="N121" s="228"/>
      <c r="O121" s="228"/>
      <c r="P121" s="228"/>
    </row>
    <row r="122" spans="1:16" s="3" customFormat="1" ht="14.25" customHeight="1">
      <c r="A122" s="177"/>
      <c r="B122" s="80"/>
      <c r="C122" s="215">
        <v>4270</v>
      </c>
      <c r="D122" s="285" t="s">
        <v>200</v>
      </c>
      <c r="E122" s="276"/>
      <c r="F122" s="276"/>
      <c r="G122" s="276"/>
      <c r="H122" s="277"/>
      <c r="I122" s="195"/>
      <c r="J122" s="195"/>
      <c r="K122" s="195">
        <v>20000</v>
      </c>
      <c r="L122" s="195"/>
      <c r="M122" s="8"/>
      <c r="N122" s="246"/>
      <c r="O122" s="246"/>
      <c r="P122" s="246"/>
    </row>
    <row r="123" spans="1:16" s="3" customFormat="1" ht="14.25" customHeight="1">
      <c r="A123" s="177"/>
      <c r="B123" s="80"/>
      <c r="C123" s="215">
        <v>4300</v>
      </c>
      <c r="D123" s="285" t="s">
        <v>190</v>
      </c>
      <c r="E123" s="276"/>
      <c r="F123" s="276"/>
      <c r="G123" s="276"/>
      <c r="H123" s="277"/>
      <c r="I123" s="195"/>
      <c r="J123" s="195"/>
      <c r="K123" s="195">
        <v>44730</v>
      </c>
      <c r="L123" s="195"/>
      <c r="M123" s="8"/>
      <c r="N123" s="228"/>
      <c r="O123" s="228"/>
      <c r="P123" s="228"/>
    </row>
    <row r="124" spans="1:16" s="3" customFormat="1" ht="14.25" customHeight="1">
      <c r="A124" s="177"/>
      <c r="B124" s="80"/>
      <c r="C124" s="215">
        <v>4440</v>
      </c>
      <c r="D124" s="275" t="s">
        <v>189</v>
      </c>
      <c r="E124" s="276"/>
      <c r="F124" s="276"/>
      <c r="G124" s="276"/>
      <c r="H124" s="277"/>
      <c r="I124" s="217">
        <v>308</v>
      </c>
      <c r="J124" s="217"/>
      <c r="K124" s="217"/>
      <c r="L124" s="217"/>
      <c r="M124" s="8"/>
      <c r="N124" s="262"/>
      <c r="O124" s="262"/>
      <c r="P124" s="262"/>
    </row>
    <row r="125" spans="1:16" s="3" customFormat="1" ht="14.25" customHeight="1">
      <c r="A125" s="177"/>
      <c r="B125" s="80"/>
      <c r="C125" s="235">
        <v>4520</v>
      </c>
      <c r="D125" s="313" t="s">
        <v>172</v>
      </c>
      <c r="E125" s="283"/>
      <c r="F125" s="283"/>
      <c r="G125" s="283"/>
      <c r="H125" s="284"/>
      <c r="I125" s="226"/>
      <c r="J125" s="226"/>
      <c r="K125" s="226">
        <v>10000</v>
      </c>
      <c r="L125" s="226"/>
      <c r="M125" s="8"/>
      <c r="N125" s="228"/>
      <c r="O125" s="228"/>
      <c r="P125" s="228"/>
    </row>
    <row r="126" spans="1:16" ht="18.75" customHeight="1">
      <c r="A126" s="422" t="s">
        <v>70</v>
      </c>
      <c r="B126" s="423"/>
      <c r="C126" s="423"/>
      <c r="D126" s="423"/>
      <c r="E126" s="423"/>
      <c r="F126" s="423"/>
      <c r="G126" s="423"/>
      <c r="H126" s="424"/>
      <c r="I126" s="72">
        <f>SUM(I10,I15,I23,I26,I31,I40,I85,I105,I108,I118)</f>
        <v>655443</v>
      </c>
      <c r="J126" s="72">
        <f>SUM(J10,J15,J23,J26,J31,J40,J85,J105,J108,J118)</f>
        <v>151940</v>
      </c>
      <c r="K126" s="72">
        <f>SUM(K10,K15,K23,K26,K31,K40,K85,K105,K108,K118)</f>
        <v>944015</v>
      </c>
      <c r="L126" s="72">
        <f>SUM(L10,L15,L23,L26,L31,L40,L85,L105,L108,L118,L115)</f>
        <v>151940</v>
      </c>
      <c r="M126" s="390"/>
      <c r="N126" s="391"/>
      <c r="O126" s="405"/>
      <c r="P126" s="405"/>
    </row>
    <row r="127" spans="1:16" ht="15" customHeight="1">
      <c r="A127" s="67"/>
      <c r="B127" s="67"/>
      <c r="C127" s="67"/>
      <c r="D127" s="67"/>
      <c r="E127" s="67"/>
      <c r="F127" s="67"/>
      <c r="G127" s="67"/>
      <c r="H127" s="67"/>
      <c r="I127" s="68"/>
      <c r="J127" s="68"/>
      <c r="K127" s="68"/>
      <c r="L127" s="68"/>
      <c r="M127" s="69"/>
      <c r="N127" s="70"/>
      <c r="O127" s="70"/>
      <c r="P127" s="206"/>
    </row>
    <row r="128" spans="1:16" ht="18" customHeight="1">
      <c r="A128" s="67"/>
      <c r="B128" s="67"/>
      <c r="C128" s="67"/>
      <c r="D128" s="67"/>
      <c r="E128" s="67"/>
      <c r="F128" s="67"/>
      <c r="G128" s="67"/>
      <c r="H128" s="67"/>
      <c r="I128" s="68"/>
      <c r="J128" s="68"/>
      <c r="K128" s="68"/>
      <c r="L128" s="68"/>
      <c r="M128" s="69"/>
      <c r="N128" s="70"/>
      <c r="O128" s="70"/>
      <c r="P128" s="232"/>
    </row>
    <row r="129" spans="1:16" ht="18" customHeight="1">
      <c r="A129" s="67"/>
      <c r="B129" s="67"/>
      <c r="C129" s="67"/>
      <c r="D129" s="67"/>
      <c r="E129" s="67"/>
      <c r="F129" s="67"/>
      <c r="G129" s="67"/>
      <c r="H129" s="67"/>
      <c r="I129" s="68"/>
      <c r="J129" s="68"/>
      <c r="K129" s="68"/>
      <c r="L129" s="68"/>
      <c r="M129" s="69"/>
      <c r="N129" s="70"/>
      <c r="O129" s="70"/>
      <c r="P129" s="267"/>
    </row>
    <row r="130" spans="1:16" ht="18" customHeight="1">
      <c r="A130" s="67"/>
      <c r="B130" s="67"/>
      <c r="C130" s="67"/>
      <c r="D130" s="67"/>
      <c r="E130" s="67"/>
      <c r="F130" s="67"/>
      <c r="G130" s="67"/>
      <c r="H130" s="67"/>
      <c r="I130" s="68"/>
      <c r="J130" s="68"/>
      <c r="K130" s="68"/>
      <c r="L130" s="68"/>
      <c r="M130" s="69"/>
      <c r="N130" s="70"/>
      <c r="O130" s="70"/>
      <c r="P130" s="267"/>
    </row>
    <row r="131" spans="1:16" ht="18" customHeight="1">
      <c r="A131" s="67"/>
      <c r="B131" s="67"/>
      <c r="C131" s="67"/>
      <c r="D131" s="67"/>
      <c r="E131" s="67"/>
      <c r="F131" s="67"/>
      <c r="G131" s="67"/>
      <c r="H131" s="67"/>
      <c r="I131" s="68"/>
      <c r="J131" s="68"/>
      <c r="K131" s="68"/>
      <c r="L131" s="68"/>
      <c r="M131" s="69"/>
      <c r="N131" s="70"/>
      <c r="O131" s="70"/>
      <c r="P131" s="267"/>
    </row>
    <row r="132" spans="1:16" ht="18" customHeight="1">
      <c r="A132" s="67"/>
      <c r="B132" s="67"/>
      <c r="C132" s="67"/>
      <c r="D132" s="67"/>
      <c r="E132" s="67"/>
      <c r="F132" s="67"/>
      <c r="G132" s="67"/>
      <c r="H132" s="67"/>
      <c r="I132" s="68"/>
      <c r="J132" s="68"/>
      <c r="K132" s="68"/>
      <c r="L132" s="68"/>
      <c r="M132" s="69"/>
      <c r="N132" s="70"/>
      <c r="O132" s="70"/>
      <c r="P132" s="267"/>
    </row>
    <row r="133" spans="1:16" ht="18" customHeight="1">
      <c r="A133" s="67"/>
      <c r="B133" s="67"/>
      <c r="C133" s="67"/>
      <c r="D133" s="67"/>
      <c r="E133" s="67"/>
      <c r="F133" s="67"/>
      <c r="G133" s="67"/>
      <c r="H133" s="67"/>
      <c r="I133" s="68"/>
      <c r="J133" s="68"/>
      <c r="K133" s="68"/>
      <c r="L133" s="68"/>
      <c r="M133" s="69"/>
      <c r="N133" s="70"/>
      <c r="O133" s="70"/>
      <c r="P133" s="267"/>
    </row>
    <row r="134" spans="1:16" ht="18" customHeight="1">
      <c r="A134" s="67"/>
      <c r="B134" s="67"/>
      <c r="C134" s="67"/>
      <c r="D134" s="67"/>
      <c r="E134" s="67"/>
      <c r="F134" s="67"/>
      <c r="G134" s="67"/>
      <c r="H134" s="67"/>
      <c r="I134" s="68"/>
      <c r="J134" s="68"/>
      <c r="K134" s="68"/>
      <c r="L134" s="68"/>
      <c r="M134" s="69"/>
      <c r="N134" s="70"/>
      <c r="O134" s="70"/>
      <c r="P134" s="267"/>
    </row>
    <row r="135" spans="1:16" ht="18" customHeight="1">
      <c r="A135" s="67"/>
      <c r="B135" s="67"/>
      <c r="C135" s="67"/>
      <c r="D135" s="67"/>
      <c r="E135" s="67"/>
      <c r="F135" s="67"/>
      <c r="G135" s="67"/>
      <c r="H135" s="67"/>
      <c r="I135" s="68"/>
      <c r="J135" s="68"/>
      <c r="K135" s="68"/>
      <c r="L135" s="68"/>
      <c r="M135" s="69"/>
      <c r="N135" s="70"/>
      <c r="O135" s="70"/>
      <c r="P135" s="267"/>
    </row>
    <row r="136" spans="1:16" ht="18" customHeight="1">
      <c r="A136" s="67"/>
      <c r="B136" s="67"/>
      <c r="C136" s="67"/>
      <c r="D136" s="67"/>
      <c r="E136" s="67"/>
      <c r="F136" s="67"/>
      <c r="G136" s="67"/>
      <c r="H136" s="67"/>
      <c r="I136" s="68"/>
      <c r="J136" s="68"/>
      <c r="K136" s="68"/>
      <c r="L136" s="68"/>
      <c r="M136" s="69"/>
      <c r="N136" s="70"/>
      <c r="O136" s="70"/>
      <c r="P136" s="267"/>
    </row>
    <row r="137" spans="1:16" ht="18" customHeight="1">
      <c r="A137" s="67"/>
      <c r="B137" s="67"/>
      <c r="C137" s="67"/>
      <c r="D137" s="67"/>
      <c r="E137" s="67"/>
      <c r="F137" s="67"/>
      <c r="G137" s="67"/>
      <c r="H137" s="67"/>
      <c r="I137" s="68"/>
      <c r="J137" s="68"/>
      <c r="K137" s="68"/>
      <c r="L137" s="68"/>
      <c r="M137" s="69"/>
      <c r="N137" s="70"/>
      <c r="O137" s="70"/>
      <c r="P137" s="267"/>
    </row>
    <row r="138" spans="1:16" ht="18" customHeight="1">
      <c r="A138" s="67"/>
      <c r="B138" s="67"/>
      <c r="C138" s="67"/>
      <c r="D138" s="67"/>
      <c r="E138" s="67"/>
      <c r="F138" s="67"/>
      <c r="G138" s="67"/>
      <c r="H138" s="67"/>
      <c r="I138" s="68"/>
      <c r="J138" s="68"/>
      <c r="K138" s="68"/>
      <c r="L138" s="68"/>
      <c r="M138" s="69"/>
      <c r="N138" s="70"/>
      <c r="O138" s="70"/>
      <c r="P138" s="267"/>
    </row>
    <row r="139" spans="1:16" ht="18" customHeight="1">
      <c r="A139" s="67"/>
      <c r="B139" s="67"/>
      <c r="C139" s="67"/>
      <c r="D139" s="67"/>
      <c r="E139" s="67"/>
      <c r="F139" s="67"/>
      <c r="G139" s="67"/>
      <c r="H139" s="67"/>
      <c r="I139" s="68"/>
      <c r="J139" s="68"/>
      <c r="K139" s="68"/>
      <c r="L139" s="68"/>
      <c r="M139" s="69"/>
      <c r="N139" s="70"/>
      <c r="O139" s="70"/>
      <c r="P139" s="267"/>
    </row>
    <row r="140" spans="1:16" ht="18" customHeight="1">
      <c r="A140" s="67"/>
      <c r="B140" s="67"/>
      <c r="C140" s="67"/>
      <c r="D140" s="67"/>
      <c r="E140" s="67"/>
      <c r="F140" s="67"/>
      <c r="G140" s="67"/>
      <c r="H140" s="67"/>
      <c r="I140" s="68"/>
      <c r="J140" s="68"/>
      <c r="K140" s="68"/>
      <c r="L140" s="68"/>
      <c r="M140" s="69"/>
      <c r="N140" s="70"/>
      <c r="O140" s="70"/>
      <c r="P140" s="267"/>
    </row>
    <row r="141" spans="1:16" ht="18" customHeight="1">
      <c r="A141" s="67"/>
      <c r="B141" s="67"/>
      <c r="C141" s="67"/>
      <c r="D141" s="67"/>
      <c r="E141" s="67"/>
      <c r="F141" s="67"/>
      <c r="G141" s="67"/>
      <c r="H141" s="67"/>
      <c r="I141" s="68"/>
      <c r="J141" s="68"/>
      <c r="K141" s="68"/>
      <c r="L141" s="68"/>
      <c r="M141" s="69"/>
      <c r="N141" s="70"/>
      <c r="O141" s="70"/>
      <c r="P141" s="267"/>
    </row>
    <row r="142" spans="1:16" ht="18" customHeight="1">
      <c r="A142" s="67"/>
      <c r="B142" s="67"/>
      <c r="C142" s="67"/>
      <c r="D142" s="67"/>
      <c r="E142" s="67"/>
      <c r="F142" s="67"/>
      <c r="G142" s="67"/>
      <c r="H142" s="67"/>
      <c r="I142" s="68"/>
      <c r="J142" s="68"/>
      <c r="K142" s="68"/>
      <c r="L142" s="68"/>
      <c r="M142" s="69"/>
      <c r="N142" s="70"/>
      <c r="O142" s="70"/>
      <c r="P142" s="267"/>
    </row>
    <row r="143" spans="1:16" ht="18" customHeight="1">
      <c r="A143" s="67"/>
      <c r="B143" s="67"/>
      <c r="C143" s="67"/>
      <c r="D143" s="67"/>
      <c r="E143" s="67"/>
      <c r="F143" s="67"/>
      <c r="G143" s="67"/>
      <c r="H143" s="67"/>
      <c r="I143" s="68"/>
      <c r="J143" s="68"/>
      <c r="K143" s="68"/>
      <c r="L143" s="68"/>
      <c r="M143" s="69"/>
      <c r="N143" s="70"/>
      <c r="O143" s="70"/>
      <c r="P143" s="267"/>
    </row>
    <row r="144" spans="1:16" ht="5.25" customHeight="1">
      <c r="A144" s="67"/>
      <c r="B144" s="67"/>
      <c r="C144" s="67"/>
      <c r="D144" s="67"/>
      <c r="E144" s="67"/>
      <c r="F144" s="67"/>
      <c r="G144" s="67"/>
      <c r="H144" s="67"/>
      <c r="I144" s="68"/>
      <c r="J144" s="68"/>
      <c r="K144" s="68"/>
      <c r="L144" s="68"/>
      <c r="M144" s="69"/>
      <c r="N144" s="70"/>
      <c r="O144" s="70"/>
      <c r="P144" s="267"/>
    </row>
    <row r="145" spans="1:16" ht="7.5" customHeight="1">
      <c r="A145" s="67"/>
      <c r="B145" s="67"/>
      <c r="C145" s="67"/>
      <c r="D145" s="67"/>
      <c r="E145" s="67"/>
      <c r="F145" s="67"/>
      <c r="G145" s="67"/>
      <c r="H145" s="67"/>
      <c r="I145" s="68"/>
      <c r="J145" s="68"/>
      <c r="K145" s="68"/>
      <c r="L145" s="68"/>
      <c r="M145" s="69"/>
      <c r="N145" s="70"/>
      <c r="O145" s="70"/>
      <c r="P145" s="267"/>
    </row>
    <row r="146" spans="1:16" ht="3" customHeight="1">
      <c r="A146" s="67"/>
      <c r="B146" s="67"/>
      <c r="C146" s="67"/>
      <c r="D146" s="67"/>
      <c r="E146" s="67"/>
      <c r="F146" s="67"/>
      <c r="G146" s="67"/>
      <c r="H146" s="67"/>
      <c r="I146" s="68"/>
      <c r="J146" s="68"/>
      <c r="K146" s="68"/>
      <c r="L146" s="68"/>
      <c r="M146" s="69"/>
      <c r="N146" s="70"/>
      <c r="O146" s="70"/>
      <c r="P146" s="267"/>
    </row>
    <row r="147" spans="1:16" ht="18" customHeight="1">
      <c r="A147" s="67"/>
      <c r="B147" s="67"/>
      <c r="C147" s="67"/>
      <c r="D147" s="67"/>
      <c r="E147" s="67"/>
      <c r="F147" s="67"/>
      <c r="G147" s="67"/>
      <c r="H147" s="67"/>
      <c r="I147" s="68"/>
      <c r="J147" s="68"/>
      <c r="K147" s="68"/>
      <c r="L147" s="68"/>
      <c r="M147" s="69"/>
      <c r="N147" s="70"/>
      <c r="O147" s="70"/>
      <c r="P147" s="267"/>
    </row>
    <row r="148" spans="1:16" ht="6" customHeight="1">
      <c r="A148" s="67"/>
      <c r="B148" s="67"/>
      <c r="C148" s="67"/>
      <c r="D148" s="67"/>
      <c r="E148" s="67"/>
      <c r="F148" s="67"/>
      <c r="G148" s="67"/>
      <c r="H148" s="67"/>
      <c r="I148" s="68"/>
      <c r="J148" s="68"/>
      <c r="K148" s="68"/>
      <c r="L148" s="68"/>
      <c r="M148" s="69"/>
      <c r="N148" s="70"/>
      <c r="O148" s="70"/>
      <c r="P148" s="261"/>
    </row>
    <row r="149" spans="1:16" ht="7.5" customHeight="1">
      <c r="A149" s="67"/>
      <c r="B149" s="67"/>
      <c r="C149" s="67"/>
      <c r="D149" s="67"/>
      <c r="E149" s="67"/>
      <c r="F149" s="67"/>
      <c r="G149" s="67"/>
      <c r="H149" s="67"/>
      <c r="I149" s="68"/>
      <c r="J149" s="68"/>
      <c r="K149" s="68"/>
      <c r="L149" s="68"/>
      <c r="M149" s="69"/>
      <c r="N149" s="70"/>
      <c r="O149" s="70"/>
      <c r="P149" s="261"/>
    </row>
    <row r="150" spans="1:16" ht="14.25" customHeight="1">
      <c r="A150" s="67"/>
      <c r="B150" s="67"/>
      <c r="C150" s="67"/>
      <c r="D150" s="67"/>
      <c r="E150" s="67"/>
      <c r="F150" s="67"/>
      <c r="G150" s="67"/>
      <c r="H150" s="67"/>
      <c r="I150" s="68"/>
      <c r="J150" s="68"/>
      <c r="K150" s="68"/>
      <c r="L150" s="68"/>
      <c r="M150" s="69"/>
      <c r="N150" s="70"/>
      <c r="O150" s="70"/>
      <c r="P150" s="261"/>
    </row>
    <row r="151" spans="1:16" ht="6" customHeight="1">
      <c r="A151" s="67"/>
      <c r="B151" s="67"/>
      <c r="C151" s="67"/>
      <c r="D151" s="67"/>
      <c r="E151" s="67"/>
      <c r="F151" s="67"/>
      <c r="G151" s="67"/>
      <c r="H151" s="67"/>
      <c r="I151" s="68"/>
      <c r="J151" s="68"/>
      <c r="K151" s="68"/>
      <c r="L151" s="68"/>
      <c r="M151" s="69"/>
      <c r="N151" s="70"/>
      <c r="O151" s="70"/>
      <c r="P151" s="261"/>
    </row>
    <row r="152" spans="1:16" ht="12.75" customHeight="1">
      <c r="A152" s="403" t="s">
        <v>128</v>
      </c>
      <c r="B152" s="404"/>
      <c r="C152" s="404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</row>
    <row r="153" spans="1:16" ht="6" customHeight="1">
      <c r="A153" s="67"/>
      <c r="B153" s="67"/>
      <c r="C153" s="67"/>
      <c r="D153" s="67"/>
      <c r="E153" s="67"/>
      <c r="F153" s="67"/>
      <c r="G153" s="67"/>
      <c r="H153" s="67"/>
      <c r="I153" s="68"/>
      <c r="J153" s="68"/>
      <c r="K153" s="68"/>
      <c r="L153" s="68"/>
      <c r="M153" s="69"/>
      <c r="N153" s="70"/>
      <c r="O153" s="70"/>
      <c r="P153" s="199"/>
    </row>
    <row r="154" spans="1:16" ht="11.25" customHeight="1">
      <c r="A154" s="372" t="s">
        <v>24</v>
      </c>
      <c r="B154" s="394" t="s">
        <v>0</v>
      </c>
      <c r="C154" s="395"/>
      <c r="D154" s="396"/>
      <c r="E154" s="375" t="s">
        <v>168</v>
      </c>
      <c r="F154" s="317" t="s">
        <v>16</v>
      </c>
      <c r="G154" s="318"/>
      <c r="H154" s="375" t="s">
        <v>62</v>
      </c>
      <c r="I154" s="387" t="s">
        <v>25</v>
      </c>
      <c r="J154" s="388"/>
      <c r="K154" s="388"/>
      <c r="L154" s="388"/>
      <c r="M154" s="388"/>
      <c r="N154" s="388"/>
      <c r="O154" s="388"/>
      <c r="P154" s="389"/>
    </row>
    <row r="155" spans="1:16" ht="11.25" customHeight="1">
      <c r="A155" s="372"/>
      <c r="B155" s="397"/>
      <c r="C155" s="398"/>
      <c r="D155" s="399"/>
      <c r="E155" s="376"/>
      <c r="F155" s="319"/>
      <c r="G155" s="320"/>
      <c r="H155" s="376"/>
      <c r="I155" s="375" t="s">
        <v>27</v>
      </c>
      <c r="J155" s="378" t="s">
        <v>33</v>
      </c>
      <c r="K155" s="379"/>
      <c r="L155" s="379"/>
      <c r="M155" s="379"/>
      <c r="N155" s="379"/>
      <c r="O155" s="380"/>
      <c r="P155" s="375" t="s">
        <v>30</v>
      </c>
    </row>
    <row r="156" spans="1:16" ht="12" customHeight="1">
      <c r="A156" s="373"/>
      <c r="B156" s="397"/>
      <c r="C156" s="398"/>
      <c r="D156" s="399"/>
      <c r="E156" s="376"/>
      <c r="F156" s="331" t="s">
        <v>102</v>
      </c>
      <c r="G156" s="385" t="s">
        <v>103</v>
      </c>
      <c r="H156" s="376"/>
      <c r="I156" s="376"/>
      <c r="J156" s="392" t="s">
        <v>97</v>
      </c>
      <c r="K156" s="383" t="s">
        <v>28</v>
      </c>
      <c r="L156" s="383" t="s">
        <v>34</v>
      </c>
      <c r="M156" s="383" t="s">
        <v>29</v>
      </c>
      <c r="N156" s="381" t="s">
        <v>33</v>
      </c>
      <c r="O156" s="382"/>
      <c r="P156" s="376"/>
    </row>
    <row r="157" spans="1:16" ht="65.25" customHeight="1">
      <c r="A157" s="374"/>
      <c r="B157" s="400"/>
      <c r="C157" s="401"/>
      <c r="D157" s="402"/>
      <c r="E157" s="377"/>
      <c r="F157" s="332"/>
      <c r="G157" s="386"/>
      <c r="H157" s="377"/>
      <c r="I157" s="377"/>
      <c r="J157" s="393"/>
      <c r="K157" s="384"/>
      <c r="L157" s="384"/>
      <c r="M157" s="384"/>
      <c r="N157" s="208" t="s">
        <v>129</v>
      </c>
      <c r="O157" s="118" t="s">
        <v>94</v>
      </c>
      <c r="P157" s="377"/>
    </row>
    <row r="158" spans="1:16" ht="13.5" customHeight="1">
      <c r="A158" s="122" t="s">
        <v>1</v>
      </c>
      <c r="B158" s="121" t="s">
        <v>3</v>
      </c>
      <c r="C158" s="119"/>
      <c r="D158" s="120"/>
      <c r="E158" s="100">
        <v>2073839</v>
      </c>
      <c r="F158" s="135">
        <f>J10</f>
        <v>24000</v>
      </c>
      <c r="G158" s="136">
        <f>L10+K10</f>
        <v>30000</v>
      </c>
      <c r="H158" s="100">
        <f aca="true" t="shared" si="1" ref="H158:H163">E158-F158+G158</f>
        <v>2079839</v>
      </c>
      <c r="I158" s="99">
        <f>H158-P158</f>
        <v>149413</v>
      </c>
      <c r="J158" s="137"/>
      <c r="K158" s="138">
        <v>110000</v>
      </c>
      <c r="L158" s="138"/>
      <c r="M158" s="139"/>
      <c r="N158" s="138">
        <v>23749</v>
      </c>
      <c r="O158" s="140"/>
      <c r="P158" s="99">
        <v>1930426</v>
      </c>
    </row>
    <row r="159" spans="1:16" ht="13.5" customHeight="1">
      <c r="A159" s="33" t="s">
        <v>2</v>
      </c>
      <c r="B159" s="314" t="s">
        <v>6</v>
      </c>
      <c r="C159" s="315"/>
      <c r="D159" s="316"/>
      <c r="E159" s="141">
        <v>144065</v>
      </c>
      <c r="F159" s="142"/>
      <c r="G159" s="143"/>
      <c r="H159" s="141">
        <f t="shared" si="1"/>
        <v>144065</v>
      </c>
      <c r="I159" s="144">
        <f>H159-P159</f>
        <v>144065</v>
      </c>
      <c r="J159" s="145"/>
      <c r="K159" s="146"/>
      <c r="L159" s="146"/>
      <c r="M159" s="146"/>
      <c r="N159" s="146"/>
      <c r="O159" s="147"/>
      <c r="P159" s="144"/>
    </row>
    <row r="160" spans="1:16" ht="13.5" customHeight="1">
      <c r="A160" s="33">
        <v>150</v>
      </c>
      <c r="B160" s="326" t="s">
        <v>95</v>
      </c>
      <c r="C160" s="327"/>
      <c r="D160" s="328"/>
      <c r="E160" s="141">
        <v>2480</v>
      </c>
      <c r="F160" s="142"/>
      <c r="G160" s="143"/>
      <c r="H160" s="141">
        <f t="shared" si="1"/>
        <v>2480</v>
      </c>
      <c r="I160" s="144"/>
      <c r="J160" s="145"/>
      <c r="K160" s="148"/>
      <c r="L160" s="146"/>
      <c r="M160" s="146"/>
      <c r="N160" s="146"/>
      <c r="O160" s="147"/>
      <c r="P160" s="144">
        <f>H160</f>
        <v>2480</v>
      </c>
    </row>
    <row r="161" spans="1:16" ht="13.5" customHeight="1">
      <c r="A161" s="123">
        <v>600</v>
      </c>
      <c r="B161" s="314" t="s">
        <v>7</v>
      </c>
      <c r="C161" s="315"/>
      <c r="D161" s="316"/>
      <c r="E161" s="141">
        <v>12894217</v>
      </c>
      <c r="F161" s="142">
        <f>J15</f>
        <v>93940</v>
      </c>
      <c r="G161" s="143">
        <f>K15</f>
        <v>102400</v>
      </c>
      <c r="H161" s="141">
        <f t="shared" si="1"/>
        <v>12902677</v>
      </c>
      <c r="I161" s="144">
        <f>H161-P161</f>
        <v>7266172</v>
      </c>
      <c r="J161" s="149"/>
      <c r="K161" s="148">
        <v>2010000</v>
      </c>
      <c r="L161" s="148"/>
      <c r="M161" s="146"/>
      <c r="N161" s="146"/>
      <c r="O161" s="147">
        <v>2010000</v>
      </c>
      <c r="P161" s="144">
        <v>5636505</v>
      </c>
    </row>
    <row r="162" spans="1:16" ht="13.5" customHeight="1">
      <c r="A162" s="123">
        <v>630</v>
      </c>
      <c r="B162" s="314" t="s">
        <v>32</v>
      </c>
      <c r="C162" s="315"/>
      <c r="D162" s="316"/>
      <c r="E162" s="141">
        <v>40000</v>
      </c>
      <c r="F162" s="142"/>
      <c r="G162" s="143"/>
      <c r="H162" s="141">
        <f t="shared" si="1"/>
        <v>40000</v>
      </c>
      <c r="I162" s="144">
        <f>H162-P162</f>
        <v>40000</v>
      </c>
      <c r="J162" s="149"/>
      <c r="K162" s="148">
        <f>I162</f>
        <v>40000</v>
      </c>
      <c r="L162" s="148"/>
      <c r="M162" s="146"/>
      <c r="N162" s="146"/>
      <c r="O162" s="147"/>
      <c r="P162" s="144"/>
    </row>
    <row r="163" spans="1:16" ht="13.5" customHeight="1">
      <c r="A163" s="123">
        <v>700</v>
      </c>
      <c r="B163" s="326" t="s">
        <v>71</v>
      </c>
      <c r="C163" s="327"/>
      <c r="D163" s="328"/>
      <c r="E163" s="141">
        <v>4783279</v>
      </c>
      <c r="F163" s="142"/>
      <c r="G163" s="143">
        <f>K23</f>
        <v>28000</v>
      </c>
      <c r="H163" s="141">
        <f t="shared" si="1"/>
        <v>4811279</v>
      </c>
      <c r="I163" s="144">
        <f>H163-P163</f>
        <v>4811279</v>
      </c>
      <c r="J163" s="149">
        <v>266844</v>
      </c>
      <c r="K163" s="148"/>
      <c r="L163" s="146"/>
      <c r="M163" s="146"/>
      <c r="N163" s="146"/>
      <c r="O163" s="150"/>
      <c r="P163" s="144">
        <v>0</v>
      </c>
    </row>
    <row r="164" spans="1:16" ht="13.5" customHeight="1">
      <c r="A164" s="123">
        <v>710</v>
      </c>
      <c r="B164" s="314" t="s">
        <v>15</v>
      </c>
      <c r="C164" s="315"/>
      <c r="D164" s="316"/>
      <c r="E164" s="141">
        <v>655700</v>
      </c>
      <c r="F164" s="142"/>
      <c r="G164" s="143"/>
      <c r="H164" s="141">
        <f>E164-F164+G164</f>
        <v>655700</v>
      </c>
      <c r="I164" s="144">
        <f>H164-P164</f>
        <v>655700</v>
      </c>
      <c r="J164" s="149">
        <v>7500</v>
      </c>
      <c r="K164" s="148">
        <v>200000</v>
      </c>
      <c r="L164" s="148"/>
      <c r="M164" s="146"/>
      <c r="N164" s="146"/>
      <c r="O164" s="150"/>
      <c r="P164" s="144"/>
    </row>
    <row r="165" spans="1:16" ht="13.5" customHeight="1">
      <c r="A165" s="123">
        <v>720</v>
      </c>
      <c r="B165" s="314" t="s">
        <v>35</v>
      </c>
      <c r="C165" s="315"/>
      <c r="D165" s="316"/>
      <c r="E165" s="141">
        <v>1116165</v>
      </c>
      <c r="F165" s="142"/>
      <c r="G165" s="143"/>
      <c r="H165" s="141">
        <f>E165-F165+G165</f>
        <v>1116165</v>
      </c>
      <c r="I165" s="144">
        <f>H165-P165</f>
        <v>183000</v>
      </c>
      <c r="J165" s="149">
        <v>30000</v>
      </c>
      <c r="K165" s="146"/>
      <c r="L165" s="148"/>
      <c r="M165" s="146"/>
      <c r="N165" s="146"/>
      <c r="O165" s="150"/>
      <c r="P165" s="144">
        <v>933165</v>
      </c>
    </row>
    <row r="166" spans="1:16" ht="15" customHeight="1">
      <c r="A166" s="123">
        <v>750</v>
      </c>
      <c r="B166" s="314" t="s">
        <v>31</v>
      </c>
      <c r="C166" s="315"/>
      <c r="D166" s="316"/>
      <c r="E166" s="141">
        <v>12083611</v>
      </c>
      <c r="F166" s="142">
        <f>I26</f>
        <v>3000</v>
      </c>
      <c r="G166" s="143">
        <f>K26+L26</f>
        <v>49600</v>
      </c>
      <c r="H166" s="141">
        <f>E166-F166+G166</f>
        <v>12130211</v>
      </c>
      <c r="I166" s="144">
        <f aca="true" t="shared" si="2" ref="I166:I178">H166-P166</f>
        <v>11896561</v>
      </c>
      <c r="J166" s="149">
        <v>7661434</v>
      </c>
      <c r="K166" s="148">
        <v>180000</v>
      </c>
      <c r="L166" s="148">
        <v>337000</v>
      </c>
      <c r="M166" s="146"/>
      <c r="N166" s="148">
        <v>132306</v>
      </c>
      <c r="O166" s="151"/>
      <c r="P166" s="144">
        <v>233650</v>
      </c>
    </row>
    <row r="167" spans="1:16" ht="58.5" customHeight="1">
      <c r="A167" s="123">
        <v>751</v>
      </c>
      <c r="B167" s="326" t="s">
        <v>23</v>
      </c>
      <c r="C167" s="327"/>
      <c r="D167" s="328"/>
      <c r="E167" s="141">
        <v>3360</v>
      </c>
      <c r="F167" s="142">
        <f>I31</f>
        <v>90</v>
      </c>
      <c r="G167" s="143">
        <f>K31</f>
        <v>82</v>
      </c>
      <c r="H167" s="141">
        <f aca="true" t="shared" si="3" ref="H167:H172">E167-F167+G167</f>
        <v>3352</v>
      </c>
      <c r="I167" s="144">
        <f t="shared" si="2"/>
        <v>3352</v>
      </c>
      <c r="J167" s="149">
        <v>3352</v>
      </c>
      <c r="K167" s="148"/>
      <c r="L167" s="148"/>
      <c r="M167" s="146"/>
      <c r="N167" s="148">
        <v>3230</v>
      </c>
      <c r="O167" s="150"/>
      <c r="P167" s="144"/>
    </row>
    <row r="168" spans="1:16" ht="38.25" customHeight="1">
      <c r="A168" s="123">
        <v>754</v>
      </c>
      <c r="B168" s="326" t="s">
        <v>26</v>
      </c>
      <c r="C168" s="327"/>
      <c r="D168" s="328"/>
      <c r="E168" s="141">
        <v>541521</v>
      </c>
      <c r="F168" s="142"/>
      <c r="G168" s="143"/>
      <c r="H168" s="141">
        <f t="shared" si="3"/>
        <v>541521</v>
      </c>
      <c r="I168" s="144">
        <f t="shared" si="2"/>
        <v>541521</v>
      </c>
      <c r="J168" s="149">
        <v>0</v>
      </c>
      <c r="K168" s="148">
        <v>156000</v>
      </c>
      <c r="L168" s="148">
        <v>98671</v>
      </c>
      <c r="M168" s="146"/>
      <c r="N168" s="146"/>
      <c r="O168" s="150"/>
      <c r="P168" s="144"/>
    </row>
    <row r="169" spans="1:16" ht="24" customHeight="1">
      <c r="A169" s="123">
        <v>757</v>
      </c>
      <c r="B169" s="326" t="s">
        <v>8</v>
      </c>
      <c r="C169" s="327"/>
      <c r="D169" s="328"/>
      <c r="E169" s="141">
        <v>4005098</v>
      </c>
      <c r="F169" s="142"/>
      <c r="G169" s="143"/>
      <c r="H169" s="152">
        <f t="shared" si="3"/>
        <v>4005098</v>
      </c>
      <c r="I169" s="144">
        <f t="shared" si="2"/>
        <v>4005098</v>
      </c>
      <c r="J169" s="145"/>
      <c r="K169" s="146"/>
      <c r="L169" s="146"/>
      <c r="M169" s="148">
        <v>3868194</v>
      </c>
      <c r="N169" s="148"/>
      <c r="O169" s="150"/>
      <c r="P169" s="144"/>
    </row>
    <row r="170" spans="1:16" ht="12.75" customHeight="1">
      <c r="A170" s="123">
        <v>758</v>
      </c>
      <c r="B170" s="326" t="s">
        <v>9</v>
      </c>
      <c r="C170" s="327"/>
      <c r="D170" s="328"/>
      <c r="E170" s="184">
        <v>8644318</v>
      </c>
      <c r="F170" s="153"/>
      <c r="G170" s="161"/>
      <c r="H170" s="154">
        <f t="shared" si="3"/>
        <v>8644318</v>
      </c>
      <c r="I170" s="155">
        <f t="shared" si="2"/>
        <v>8644318</v>
      </c>
      <c r="J170" s="156"/>
      <c r="K170" s="157"/>
      <c r="L170" s="157"/>
      <c r="M170" s="158"/>
      <c r="N170" s="158"/>
      <c r="O170" s="159"/>
      <c r="P170" s="144"/>
    </row>
    <row r="171" spans="1:16" ht="12.75" customHeight="1">
      <c r="A171" s="123">
        <v>801</v>
      </c>
      <c r="B171" s="326" t="s">
        <v>10</v>
      </c>
      <c r="C171" s="327"/>
      <c r="D171" s="328"/>
      <c r="E171" s="184">
        <v>71283767</v>
      </c>
      <c r="F171" s="160">
        <f>I40+J40</f>
        <v>676777</v>
      </c>
      <c r="G171" s="161">
        <f>K40+L40</f>
        <v>572844</v>
      </c>
      <c r="H171" s="154">
        <f t="shared" si="3"/>
        <v>71179834</v>
      </c>
      <c r="I171" s="155">
        <f t="shared" si="2"/>
        <v>47792668</v>
      </c>
      <c r="J171" s="162">
        <v>25528973</v>
      </c>
      <c r="K171" s="163">
        <v>12155969</v>
      </c>
      <c r="L171" s="163">
        <v>1604201</v>
      </c>
      <c r="M171" s="157"/>
      <c r="N171" s="157"/>
      <c r="O171" s="159"/>
      <c r="P171" s="144">
        <v>23387166</v>
      </c>
    </row>
    <row r="172" spans="1:16" ht="12.75" customHeight="1">
      <c r="A172" s="123">
        <v>851</v>
      </c>
      <c r="B172" s="326" t="s">
        <v>11</v>
      </c>
      <c r="C172" s="327"/>
      <c r="D172" s="328"/>
      <c r="E172" s="141">
        <v>405000</v>
      </c>
      <c r="F172" s="142"/>
      <c r="G172" s="143"/>
      <c r="H172" s="152">
        <f t="shared" si="3"/>
        <v>405000</v>
      </c>
      <c r="I172" s="155">
        <f t="shared" si="2"/>
        <v>405000</v>
      </c>
      <c r="J172" s="149">
        <v>142550</v>
      </c>
      <c r="K172" s="148">
        <v>33250</v>
      </c>
      <c r="L172" s="148"/>
      <c r="M172" s="146"/>
      <c r="N172" s="146"/>
      <c r="O172" s="159"/>
      <c r="P172" s="144"/>
    </row>
    <row r="173" spans="1:16" ht="12" customHeight="1">
      <c r="A173" s="123">
        <v>852</v>
      </c>
      <c r="B173" s="326" t="s">
        <v>12</v>
      </c>
      <c r="C173" s="327"/>
      <c r="D173" s="328"/>
      <c r="E173" s="141">
        <v>4790445</v>
      </c>
      <c r="F173" s="142">
        <f>I85</f>
        <v>9268</v>
      </c>
      <c r="G173" s="143">
        <f>K85+L85</f>
        <v>25218</v>
      </c>
      <c r="H173" s="152">
        <f aca="true" t="shared" si="4" ref="H173:H178">E173-F173+G173</f>
        <v>4806395</v>
      </c>
      <c r="I173" s="155">
        <f t="shared" si="2"/>
        <v>4806395</v>
      </c>
      <c r="J173" s="149">
        <v>1166931</v>
      </c>
      <c r="K173" s="148"/>
      <c r="L173" s="148">
        <v>3077757</v>
      </c>
      <c r="M173" s="146"/>
      <c r="N173" s="148">
        <v>2331547</v>
      </c>
      <c r="O173" s="159"/>
      <c r="P173" s="144"/>
    </row>
    <row r="174" spans="1:16" ht="38.25" customHeight="1">
      <c r="A174" s="123">
        <v>853</v>
      </c>
      <c r="B174" s="409" t="s">
        <v>98</v>
      </c>
      <c r="C174" s="410"/>
      <c r="D174" s="411"/>
      <c r="E174" s="141">
        <v>441602</v>
      </c>
      <c r="F174" s="142"/>
      <c r="G174" s="143">
        <f>K105</f>
        <v>11000</v>
      </c>
      <c r="H174" s="152">
        <f t="shared" si="4"/>
        <v>452602</v>
      </c>
      <c r="I174" s="155">
        <f t="shared" si="2"/>
        <v>452602</v>
      </c>
      <c r="J174" s="149">
        <v>111417</v>
      </c>
      <c r="K174" s="148">
        <v>238200</v>
      </c>
      <c r="L174" s="148">
        <v>17430</v>
      </c>
      <c r="M174" s="146"/>
      <c r="N174" s="148"/>
      <c r="O174" s="159"/>
      <c r="P174" s="144"/>
    </row>
    <row r="175" spans="1:16" ht="23.25" customHeight="1">
      <c r="A175" s="123">
        <v>854</v>
      </c>
      <c r="B175" s="326" t="s">
        <v>13</v>
      </c>
      <c r="C175" s="327"/>
      <c r="D175" s="328"/>
      <c r="E175" s="141">
        <v>2425807</v>
      </c>
      <c r="F175" s="142"/>
      <c r="G175" s="143">
        <f>K108</f>
        <v>23141</v>
      </c>
      <c r="H175" s="152">
        <f t="shared" si="4"/>
        <v>2448948</v>
      </c>
      <c r="I175" s="155">
        <f t="shared" si="2"/>
        <v>2448948</v>
      </c>
      <c r="J175" s="149">
        <v>1901589</v>
      </c>
      <c r="K175" s="148"/>
      <c r="L175" s="148">
        <v>340387</v>
      </c>
      <c r="M175" s="146"/>
      <c r="N175" s="146"/>
      <c r="O175" s="159"/>
      <c r="P175" s="144"/>
    </row>
    <row r="176" spans="1:16" ht="24.75" customHeight="1">
      <c r="A176" s="123">
        <v>900</v>
      </c>
      <c r="B176" s="326" t="s">
        <v>88</v>
      </c>
      <c r="C176" s="327"/>
      <c r="D176" s="328"/>
      <c r="E176" s="141">
        <v>5238939</v>
      </c>
      <c r="F176" s="142"/>
      <c r="G176" s="143">
        <f>L115</f>
        <v>113940</v>
      </c>
      <c r="H176" s="152">
        <f t="shared" si="4"/>
        <v>5352879</v>
      </c>
      <c r="I176" s="155">
        <f t="shared" si="2"/>
        <v>4824275</v>
      </c>
      <c r="J176" s="149"/>
      <c r="K176" s="146"/>
      <c r="L176" s="146"/>
      <c r="M176" s="146"/>
      <c r="N176" s="146"/>
      <c r="O176" s="159"/>
      <c r="P176" s="144">
        <v>528604</v>
      </c>
    </row>
    <row r="177" spans="1:16" ht="25.5" customHeight="1">
      <c r="A177" s="123">
        <v>921</v>
      </c>
      <c r="B177" s="326" t="s">
        <v>57</v>
      </c>
      <c r="C177" s="327"/>
      <c r="D177" s="328"/>
      <c r="E177" s="141">
        <v>2380000</v>
      </c>
      <c r="F177" s="142"/>
      <c r="G177" s="143"/>
      <c r="H177" s="152">
        <f t="shared" si="4"/>
        <v>2380000</v>
      </c>
      <c r="I177" s="155">
        <f t="shared" si="2"/>
        <v>2380000</v>
      </c>
      <c r="J177" s="145"/>
      <c r="K177" s="148">
        <v>2360000</v>
      </c>
      <c r="L177" s="148"/>
      <c r="M177" s="146"/>
      <c r="N177" s="146"/>
      <c r="O177" s="159"/>
      <c r="P177" s="144">
        <v>0</v>
      </c>
    </row>
    <row r="178" spans="1:16" ht="12.75" customHeight="1">
      <c r="A178" s="124">
        <v>926</v>
      </c>
      <c r="B178" s="323" t="s">
        <v>99</v>
      </c>
      <c r="C178" s="324"/>
      <c r="D178" s="325"/>
      <c r="E178" s="164">
        <v>1426528</v>
      </c>
      <c r="F178" s="165">
        <f>I118</f>
        <v>308</v>
      </c>
      <c r="G178" s="166">
        <f>K118</f>
        <v>139730</v>
      </c>
      <c r="H178" s="164">
        <f t="shared" si="4"/>
        <v>1565950</v>
      </c>
      <c r="I178" s="167">
        <f t="shared" si="2"/>
        <v>1565950</v>
      </c>
      <c r="J178" s="168">
        <v>567980</v>
      </c>
      <c r="K178" s="169">
        <v>200000</v>
      </c>
      <c r="L178" s="169">
        <v>1800</v>
      </c>
      <c r="M178" s="170"/>
      <c r="N178" s="170"/>
      <c r="O178" s="171"/>
      <c r="P178" s="172">
        <v>0</v>
      </c>
    </row>
    <row r="179" spans="1:16" ht="18.75" customHeight="1">
      <c r="A179" s="85" t="s">
        <v>17</v>
      </c>
      <c r="B179" s="356" t="s">
        <v>21</v>
      </c>
      <c r="C179" s="357"/>
      <c r="D179" s="358"/>
      <c r="E179" s="48">
        <f>SUM(E158:E166,E167:E178)</f>
        <v>135379741</v>
      </c>
      <c r="F179" s="48">
        <f>SUM(F158:F166,F167:F178)</f>
        <v>807383</v>
      </c>
      <c r="G179" s="116">
        <f>SUM(G158:G178)</f>
        <v>1095955</v>
      </c>
      <c r="H179" s="48">
        <f>SUM(H158:H166,H167:H178)</f>
        <v>135668313</v>
      </c>
      <c r="I179" s="48">
        <f>SUM(I158:I178)</f>
        <v>103016317</v>
      </c>
      <c r="J179" s="117">
        <f aca="true" t="shared" si="5" ref="J179:P179">SUM(J158:J166,J167:J178)</f>
        <v>37388570</v>
      </c>
      <c r="K179" s="125">
        <f t="shared" si="5"/>
        <v>17683419</v>
      </c>
      <c r="L179" s="125">
        <f>SUM(L158:L166,L167:L178)</f>
        <v>5477246</v>
      </c>
      <c r="M179" s="125">
        <f t="shared" si="5"/>
        <v>3868194</v>
      </c>
      <c r="N179" s="125">
        <f t="shared" si="5"/>
        <v>2490832</v>
      </c>
      <c r="O179" s="126">
        <f t="shared" si="5"/>
        <v>2010000</v>
      </c>
      <c r="P179" s="48">
        <f t="shared" si="5"/>
        <v>32651996</v>
      </c>
    </row>
    <row r="180" spans="1:16" ht="6" customHeight="1">
      <c r="A180" s="47"/>
      <c r="B180" s="47"/>
      <c r="C180" s="47"/>
      <c r="D180" s="47"/>
      <c r="E180" s="321" t="s">
        <v>100</v>
      </c>
      <c r="F180" s="420"/>
      <c r="G180" s="46"/>
      <c r="H180" s="47"/>
      <c r="I180" s="7"/>
      <c r="J180" s="7"/>
      <c r="K180" s="6"/>
      <c r="L180" s="6"/>
      <c r="M180" s="6"/>
      <c r="N180" s="6"/>
      <c r="O180" s="4"/>
      <c r="P180" s="4"/>
    </row>
    <row r="181" spans="1:16" ht="15.75" customHeight="1">
      <c r="A181" s="65"/>
      <c r="B181" s="65"/>
      <c r="C181" s="65"/>
      <c r="D181" s="65"/>
      <c r="E181" s="64"/>
      <c r="F181" s="66">
        <f>F179-I126-J126</f>
        <v>0</v>
      </c>
      <c r="G181" s="64">
        <f>G179-K126-L126</f>
        <v>0</v>
      </c>
      <c r="H181" s="65"/>
      <c r="I181" s="65"/>
      <c r="J181" s="65"/>
      <c r="K181" s="6"/>
      <c r="L181" s="6"/>
      <c r="M181" s="6"/>
      <c r="N181" s="6"/>
      <c r="O181" s="63"/>
      <c r="P181" s="63"/>
    </row>
    <row r="182" spans="1:16" ht="24.75" customHeight="1">
      <c r="A182" s="65"/>
      <c r="B182" s="65"/>
      <c r="C182" s="65"/>
      <c r="D182" s="65"/>
      <c r="E182" s="64"/>
      <c r="F182" s="58"/>
      <c r="G182" s="64"/>
      <c r="H182" s="65"/>
      <c r="I182" s="65"/>
      <c r="J182" s="65"/>
      <c r="K182" s="6"/>
      <c r="L182" s="6"/>
      <c r="M182" s="6"/>
      <c r="N182" s="6"/>
      <c r="O182" s="63"/>
      <c r="P182" s="63"/>
    </row>
    <row r="183" spans="1:16" ht="17.25" customHeight="1">
      <c r="A183" s="57"/>
      <c r="B183" s="57"/>
      <c r="C183" s="57"/>
      <c r="D183" s="57"/>
      <c r="E183" s="56"/>
      <c r="F183" s="66"/>
      <c r="G183" s="56"/>
      <c r="H183" s="57"/>
      <c r="I183" s="57"/>
      <c r="J183" s="57"/>
      <c r="K183" s="6"/>
      <c r="L183" s="6"/>
      <c r="M183" s="6"/>
      <c r="N183" s="6"/>
      <c r="O183" s="55"/>
      <c r="P183" s="55"/>
    </row>
    <row r="184" spans="1:16" ht="6.75" customHeight="1">
      <c r="A184" s="57"/>
      <c r="B184" s="57"/>
      <c r="C184" s="57"/>
      <c r="D184" s="57"/>
      <c r="E184" s="56"/>
      <c r="F184" s="58"/>
      <c r="G184" s="56"/>
      <c r="H184" s="57"/>
      <c r="I184" s="57"/>
      <c r="J184" s="57"/>
      <c r="K184" s="6"/>
      <c r="L184" s="6"/>
      <c r="M184" s="6"/>
      <c r="N184" s="6"/>
      <c r="O184" s="55"/>
      <c r="P184" s="55"/>
    </row>
    <row r="185" spans="1:16" ht="12" customHeight="1">
      <c r="A185" s="127" t="s">
        <v>36</v>
      </c>
      <c r="B185" s="329" t="s">
        <v>66</v>
      </c>
      <c r="C185" s="329"/>
      <c r="D185" s="329"/>
      <c r="E185" s="329"/>
      <c r="F185" s="329"/>
      <c r="G185" s="330"/>
      <c r="H185" s="112">
        <f>H187+H186</f>
        <v>75987458</v>
      </c>
      <c r="I185" s="14"/>
      <c r="J185" s="15"/>
      <c r="K185" s="40"/>
      <c r="L185" s="6"/>
      <c r="M185" s="6"/>
      <c r="N185" s="6"/>
      <c r="O185" s="4"/>
      <c r="P185" s="4"/>
    </row>
    <row r="186" spans="1:16" ht="11.25" customHeight="1">
      <c r="A186" s="128"/>
      <c r="B186" s="407" t="s">
        <v>104</v>
      </c>
      <c r="C186" s="407"/>
      <c r="D186" s="407"/>
      <c r="E186" s="407"/>
      <c r="F186" s="407"/>
      <c r="G186" s="408"/>
      <c r="H186" s="113">
        <f>J179</f>
        <v>37388570</v>
      </c>
      <c r="I186" s="14"/>
      <c r="J186" s="321"/>
      <c r="K186" s="321"/>
      <c r="L186" s="6"/>
      <c r="M186" s="6"/>
      <c r="N186" s="6"/>
      <c r="O186" s="4"/>
      <c r="P186" s="4"/>
    </row>
    <row r="187" spans="1:16" ht="12" customHeight="1">
      <c r="A187" s="128"/>
      <c r="B187" s="407" t="s">
        <v>105</v>
      </c>
      <c r="C187" s="407"/>
      <c r="D187" s="407"/>
      <c r="E187" s="407"/>
      <c r="F187" s="407"/>
      <c r="G187" s="408"/>
      <c r="H187" s="113">
        <f>I179-J179-K179-L179-M179</f>
        <v>38598888</v>
      </c>
      <c r="I187" s="16" t="e">
        <f>H185+H188+H191+H195+H197+H198+#REF!+H200</f>
        <v>#REF!</v>
      </c>
      <c r="J187" s="321"/>
      <c r="K187" s="322"/>
      <c r="L187" s="6"/>
      <c r="M187" s="6"/>
      <c r="N187" s="6"/>
      <c r="O187" s="4"/>
      <c r="P187" s="4"/>
    </row>
    <row r="188" spans="1:16" ht="12" customHeight="1">
      <c r="A188" s="129" t="s">
        <v>37</v>
      </c>
      <c r="B188" s="415" t="s">
        <v>38</v>
      </c>
      <c r="C188" s="415"/>
      <c r="D188" s="415"/>
      <c r="E188" s="415"/>
      <c r="F188" s="415"/>
      <c r="G188" s="416"/>
      <c r="H188" s="110">
        <f>H189+H190</f>
        <v>18388977</v>
      </c>
      <c r="I188" s="14"/>
      <c r="J188" s="7"/>
      <c r="K188" s="6"/>
      <c r="L188" s="6"/>
      <c r="M188" s="6"/>
      <c r="N188" s="6"/>
      <c r="O188" s="4"/>
      <c r="P188" s="4"/>
    </row>
    <row r="189" spans="1:16" ht="12" customHeight="1">
      <c r="A189" s="128"/>
      <c r="B189" s="406" t="s">
        <v>58</v>
      </c>
      <c r="C189" s="406"/>
      <c r="D189" s="406"/>
      <c r="E189" s="406"/>
      <c r="F189" s="406"/>
      <c r="G189" s="114"/>
      <c r="H189" s="113">
        <v>705558</v>
      </c>
      <c r="I189" s="14"/>
      <c r="J189" s="7"/>
      <c r="K189" s="6"/>
      <c r="L189" s="6"/>
      <c r="M189" s="6"/>
      <c r="N189" s="6"/>
      <c r="O189" s="4"/>
      <c r="P189" s="4"/>
    </row>
    <row r="190" spans="1:16" ht="12" customHeight="1">
      <c r="A190" s="128"/>
      <c r="B190" s="406" t="s">
        <v>59</v>
      </c>
      <c r="C190" s="406"/>
      <c r="D190" s="406"/>
      <c r="E190" s="406"/>
      <c r="F190" s="406"/>
      <c r="G190" s="114"/>
      <c r="H190" s="113">
        <f>K179</f>
        <v>17683419</v>
      </c>
      <c r="I190" s="14"/>
      <c r="J190" s="7"/>
      <c r="K190" s="40"/>
      <c r="L190" s="6"/>
      <c r="M190" s="6"/>
      <c r="N190" s="6"/>
      <c r="O190" s="4"/>
      <c r="P190" s="4"/>
    </row>
    <row r="191" spans="1:16" ht="12" customHeight="1">
      <c r="A191" s="129" t="s">
        <v>39</v>
      </c>
      <c r="B191" s="415" t="s">
        <v>34</v>
      </c>
      <c r="C191" s="415"/>
      <c r="D191" s="415"/>
      <c r="E191" s="415"/>
      <c r="F191" s="415"/>
      <c r="G191" s="416"/>
      <c r="H191" s="110">
        <f>L179</f>
        <v>5477246</v>
      </c>
      <c r="I191" s="14"/>
      <c r="J191" s="7"/>
      <c r="K191" s="6"/>
      <c r="L191" s="6"/>
      <c r="M191" s="6"/>
      <c r="N191" s="6"/>
      <c r="O191" s="4"/>
      <c r="P191" s="4"/>
    </row>
    <row r="192" spans="1:16" ht="12" customHeight="1">
      <c r="A192" s="130" t="s">
        <v>40</v>
      </c>
      <c r="B192" s="340" t="s">
        <v>93</v>
      </c>
      <c r="C192" s="340"/>
      <c r="D192" s="340"/>
      <c r="E192" s="340"/>
      <c r="F192" s="340"/>
      <c r="G192" s="341"/>
      <c r="H192" s="109">
        <f>H194+H193</f>
        <v>1709731</v>
      </c>
      <c r="I192" s="14"/>
      <c r="J192" s="7"/>
      <c r="K192" s="6"/>
      <c r="L192" s="6"/>
      <c r="M192" s="6"/>
      <c r="N192" s="6"/>
      <c r="O192" s="4"/>
      <c r="P192" s="4"/>
    </row>
    <row r="193" spans="1:16" ht="12" customHeight="1">
      <c r="A193" s="128"/>
      <c r="B193" s="406" t="s">
        <v>60</v>
      </c>
      <c r="C193" s="406"/>
      <c r="D193" s="406"/>
      <c r="E193" s="406"/>
      <c r="F193" s="406"/>
      <c r="G193" s="114"/>
      <c r="H193" s="115">
        <v>793191</v>
      </c>
      <c r="I193" s="14"/>
      <c r="J193" s="7"/>
      <c r="K193" s="6"/>
      <c r="L193" s="6"/>
      <c r="M193" s="6"/>
      <c r="N193" s="6"/>
      <c r="O193" s="4"/>
      <c r="P193" s="4"/>
    </row>
    <row r="194" spans="1:16" ht="12" customHeight="1">
      <c r="A194" s="128"/>
      <c r="B194" s="406" t="s">
        <v>61</v>
      </c>
      <c r="C194" s="406"/>
      <c r="D194" s="406"/>
      <c r="E194" s="406"/>
      <c r="F194" s="406"/>
      <c r="G194" s="114"/>
      <c r="H194" s="115">
        <v>916540</v>
      </c>
      <c r="I194" s="14"/>
      <c r="J194" s="7"/>
      <c r="K194" s="6"/>
      <c r="L194" s="6"/>
      <c r="M194" s="6"/>
      <c r="N194" s="6"/>
      <c r="O194" s="4"/>
      <c r="P194" s="4"/>
    </row>
    <row r="195" spans="1:16" ht="12" customHeight="1">
      <c r="A195" s="131" t="s">
        <v>41</v>
      </c>
      <c r="B195" s="340" t="s">
        <v>29</v>
      </c>
      <c r="C195" s="340"/>
      <c r="D195" s="340"/>
      <c r="E195" s="340"/>
      <c r="F195" s="340"/>
      <c r="G195" s="341"/>
      <c r="H195" s="109">
        <f>M179</f>
        <v>3868194</v>
      </c>
      <c r="I195" s="14"/>
      <c r="J195" s="8"/>
      <c r="K195" s="4"/>
      <c r="L195" s="4"/>
      <c r="M195" s="4"/>
      <c r="N195" s="4"/>
      <c r="O195" s="4"/>
      <c r="P195" s="4"/>
    </row>
    <row r="196" spans="1:16" ht="12" customHeight="1">
      <c r="A196" s="131" t="s">
        <v>42</v>
      </c>
      <c r="B196" s="340" t="s">
        <v>106</v>
      </c>
      <c r="C196" s="340"/>
      <c r="D196" s="340"/>
      <c r="E196" s="340"/>
      <c r="F196" s="340"/>
      <c r="G196" s="341"/>
      <c r="H196" s="109"/>
      <c r="I196" s="14"/>
      <c r="J196" s="8"/>
      <c r="K196" s="4"/>
      <c r="L196" s="4"/>
      <c r="M196" s="4"/>
      <c r="N196" s="4"/>
      <c r="O196" s="4"/>
      <c r="P196" s="4"/>
    </row>
    <row r="197" spans="1:16" ht="24" customHeight="1">
      <c r="A197" s="132" t="s">
        <v>43</v>
      </c>
      <c r="B197" s="340" t="s">
        <v>129</v>
      </c>
      <c r="C197" s="340"/>
      <c r="D197" s="340"/>
      <c r="E197" s="340"/>
      <c r="F197" s="340"/>
      <c r="G197" s="341"/>
      <c r="H197" s="109">
        <f>N179</f>
        <v>2490832</v>
      </c>
      <c r="I197" s="14"/>
      <c r="J197" s="8"/>
      <c r="K197" s="4"/>
      <c r="L197" s="209"/>
      <c r="M197" s="209"/>
      <c r="N197" s="209"/>
      <c r="O197" s="209"/>
      <c r="P197" s="209"/>
    </row>
    <row r="198" spans="1:16" ht="26.25" customHeight="1">
      <c r="A198" s="130" t="s">
        <v>44</v>
      </c>
      <c r="B198" s="340" t="s">
        <v>133</v>
      </c>
      <c r="C198" s="340"/>
      <c r="D198" s="340"/>
      <c r="E198" s="340"/>
      <c r="F198" s="340"/>
      <c r="G198" s="341"/>
      <c r="H198" s="110">
        <f>O179</f>
        <v>2010000</v>
      </c>
      <c r="I198" s="14"/>
      <c r="J198" s="8"/>
      <c r="K198" s="4"/>
      <c r="L198" s="4"/>
      <c r="M198" s="4"/>
      <c r="N198" s="4"/>
      <c r="O198" s="4"/>
      <c r="P198" s="4"/>
    </row>
    <row r="199" spans="1:16" ht="25.5" customHeight="1">
      <c r="A199" s="129" t="s">
        <v>45</v>
      </c>
      <c r="B199" s="340" t="s">
        <v>47</v>
      </c>
      <c r="C199" s="340"/>
      <c r="D199" s="340"/>
      <c r="E199" s="340"/>
      <c r="F199" s="340"/>
      <c r="G199" s="341"/>
      <c r="H199" s="110">
        <v>0</v>
      </c>
      <c r="I199" s="14"/>
      <c r="J199" s="8"/>
      <c r="K199" s="4"/>
      <c r="L199" s="4"/>
      <c r="M199" s="4"/>
      <c r="N199" s="4"/>
      <c r="O199" s="4"/>
      <c r="P199" s="4"/>
    </row>
    <row r="200" spans="1:16" ht="39.75" customHeight="1">
      <c r="A200" s="133" t="s">
        <v>46</v>
      </c>
      <c r="B200" s="434" t="s">
        <v>48</v>
      </c>
      <c r="C200" s="434"/>
      <c r="D200" s="434"/>
      <c r="E200" s="434"/>
      <c r="F200" s="434"/>
      <c r="G200" s="435"/>
      <c r="H200" s="111">
        <v>350000</v>
      </c>
      <c r="I200" s="14"/>
      <c r="J200" s="8"/>
      <c r="K200" s="4"/>
      <c r="L200" s="4"/>
      <c r="M200" s="4"/>
      <c r="N200" s="4"/>
      <c r="O200" s="4"/>
      <c r="P200" s="4"/>
    </row>
    <row r="201" spans="1:16" ht="4.5" customHeight="1">
      <c r="A201" s="61"/>
      <c r="B201" s="62"/>
      <c r="C201" s="62"/>
      <c r="D201" s="62"/>
      <c r="E201" s="62"/>
      <c r="F201" s="62"/>
      <c r="G201" s="62"/>
      <c r="H201" s="19"/>
      <c r="I201" s="19"/>
      <c r="J201" s="8"/>
      <c r="K201" s="54"/>
      <c r="L201" s="54"/>
      <c r="M201" s="54"/>
      <c r="N201" s="54"/>
      <c r="O201" s="54"/>
      <c r="P201" s="54"/>
    </row>
    <row r="202" spans="1:16" ht="6" customHeight="1">
      <c r="A202" s="17"/>
      <c r="B202" s="59"/>
      <c r="C202" s="59"/>
      <c r="D202" s="59"/>
      <c r="E202" s="59"/>
      <c r="F202" s="59"/>
      <c r="G202" s="59"/>
      <c r="H202" s="18"/>
      <c r="I202" s="19"/>
      <c r="J202" s="8"/>
      <c r="K202" s="60"/>
      <c r="L202" s="60"/>
      <c r="M202" s="60"/>
      <c r="N202" s="60"/>
      <c r="O202" s="60"/>
      <c r="P202" s="60"/>
    </row>
    <row r="203" spans="1:16" ht="15.75" customHeight="1">
      <c r="A203" s="79" t="s">
        <v>20</v>
      </c>
      <c r="B203" s="349" t="s">
        <v>63</v>
      </c>
      <c r="C203" s="350"/>
      <c r="D203" s="350"/>
      <c r="E203" s="350"/>
      <c r="F203" s="350"/>
      <c r="G203" s="351"/>
      <c r="H203" s="88">
        <v>3505759</v>
      </c>
      <c r="I203" s="20"/>
      <c r="J203" s="8"/>
      <c r="K203" s="4"/>
      <c r="L203" s="4"/>
      <c r="M203" s="4"/>
      <c r="N203" s="4"/>
      <c r="O203" s="4"/>
      <c r="P203" s="4"/>
    </row>
    <row r="204" spans="1:16" ht="14.25" customHeight="1">
      <c r="A204" s="86" t="s">
        <v>20</v>
      </c>
      <c r="B204" s="349" t="s">
        <v>64</v>
      </c>
      <c r="C204" s="350"/>
      <c r="D204" s="350"/>
      <c r="E204" s="350"/>
      <c r="F204" s="350"/>
      <c r="G204" s="351"/>
      <c r="H204" s="89">
        <v>5600000</v>
      </c>
      <c r="I204" s="21"/>
      <c r="J204" s="8"/>
      <c r="K204" s="4"/>
      <c r="L204" s="4"/>
      <c r="M204" s="4"/>
      <c r="N204" s="4"/>
      <c r="O204" s="4"/>
      <c r="P204" s="4"/>
    </row>
    <row r="205" spans="1:16" ht="27.75" customHeight="1">
      <c r="A205" s="86" t="s">
        <v>86</v>
      </c>
      <c r="B205" s="349" t="s">
        <v>87</v>
      </c>
      <c r="C205" s="350"/>
      <c r="D205" s="350"/>
      <c r="E205" s="350"/>
      <c r="F205" s="350"/>
      <c r="G205" s="351"/>
      <c r="H205" s="89">
        <v>8000000</v>
      </c>
      <c r="I205" s="21"/>
      <c r="J205" s="8"/>
      <c r="K205" s="4"/>
      <c r="L205" s="4"/>
      <c r="M205" s="4"/>
      <c r="N205" s="4"/>
      <c r="O205" s="4"/>
      <c r="P205" s="4"/>
    </row>
    <row r="206" spans="1:16" ht="14.25" customHeight="1">
      <c r="A206" s="85" t="s">
        <v>18</v>
      </c>
      <c r="B206" s="356" t="s">
        <v>22</v>
      </c>
      <c r="C206" s="357"/>
      <c r="D206" s="357"/>
      <c r="E206" s="357"/>
      <c r="F206" s="357"/>
      <c r="G206" s="358"/>
      <c r="H206" s="84">
        <f>H203+H204+H205</f>
        <v>17105759</v>
      </c>
      <c r="I206" s="22"/>
      <c r="J206" s="8"/>
      <c r="K206" s="4"/>
      <c r="L206" s="4"/>
      <c r="M206" s="4"/>
      <c r="N206" s="4"/>
      <c r="O206" s="4"/>
      <c r="P206" s="4"/>
    </row>
    <row r="207" spans="1:16" ht="14.25" customHeight="1">
      <c r="A207" s="87" t="s">
        <v>19</v>
      </c>
      <c r="B207" s="425" t="s">
        <v>65</v>
      </c>
      <c r="C207" s="426"/>
      <c r="D207" s="426"/>
      <c r="E207" s="426"/>
      <c r="F207" s="426"/>
      <c r="G207" s="427"/>
      <c r="H207" s="26">
        <f>H206+H179</f>
        <v>152774072</v>
      </c>
      <c r="I207" s="9"/>
      <c r="J207" s="8"/>
      <c r="K207" s="185"/>
      <c r="L207" s="4"/>
      <c r="M207" s="4"/>
      <c r="N207" s="4"/>
      <c r="O207" s="4"/>
      <c r="P207" s="4"/>
    </row>
    <row r="208" spans="1:16" ht="9.75" customHeight="1">
      <c r="A208" s="23"/>
      <c r="B208" s="24"/>
      <c r="C208" s="24"/>
      <c r="D208" s="24"/>
      <c r="E208" s="24"/>
      <c r="F208" s="24"/>
      <c r="G208" s="24"/>
      <c r="H208" s="25"/>
      <c r="I208" s="9"/>
      <c r="J208" s="8"/>
      <c r="K208" s="4"/>
      <c r="L208" s="4"/>
      <c r="M208" s="4"/>
      <c r="N208" s="4"/>
      <c r="O208" s="4"/>
      <c r="P208" s="4"/>
    </row>
    <row r="209" ht="10.5" customHeight="1"/>
    <row r="210" ht="49.5" customHeight="1"/>
    <row r="211" ht="35.25" customHeight="1"/>
    <row r="212" ht="27" customHeight="1"/>
    <row r="213" ht="10.5" customHeight="1"/>
    <row r="214" ht="10.5" customHeight="1"/>
    <row r="215" ht="10.5" customHeight="1"/>
    <row r="216" spans="11:12" ht="18.75" customHeight="1">
      <c r="K216" s="207" t="s">
        <v>54</v>
      </c>
      <c r="L216" s="207" t="s">
        <v>55</v>
      </c>
    </row>
    <row r="217" spans="1:13" ht="17.25" customHeight="1">
      <c r="A217" s="186" t="s">
        <v>4</v>
      </c>
      <c r="B217" s="345" t="s">
        <v>166</v>
      </c>
      <c r="C217" s="346"/>
      <c r="D217" s="346"/>
      <c r="E217" s="346"/>
      <c r="F217" s="346"/>
      <c r="G217" s="346"/>
      <c r="H217" s="347"/>
      <c r="I217" s="348">
        <f>Dochody!E54</f>
        <v>148885500</v>
      </c>
      <c r="J217" s="346"/>
      <c r="K217" s="191">
        <v>133852335</v>
      </c>
      <c r="L217" s="191">
        <v>15033165</v>
      </c>
      <c r="M217" s="1"/>
    </row>
    <row r="218" spans="1:12" ht="12.75">
      <c r="A218" s="186"/>
      <c r="B218" s="342" t="s">
        <v>107</v>
      </c>
      <c r="C218" s="343"/>
      <c r="D218" s="343"/>
      <c r="E218" s="343"/>
      <c r="F218" s="343"/>
      <c r="G218" s="343"/>
      <c r="H218" s="344"/>
      <c r="I218" s="355">
        <f>Dochody!F54+Dochody!G54</f>
        <v>71050</v>
      </c>
      <c r="J218" s="343"/>
      <c r="K218" s="191">
        <f>Dochody!F54</f>
        <v>71050</v>
      </c>
      <c r="L218" s="191">
        <f>Dochody!G54</f>
        <v>0</v>
      </c>
    </row>
    <row r="219" spans="1:12" ht="12.75">
      <c r="A219" s="186"/>
      <c r="B219" s="342" t="s">
        <v>108</v>
      </c>
      <c r="C219" s="343"/>
      <c r="D219" s="343"/>
      <c r="E219" s="343"/>
      <c r="F219" s="343"/>
      <c r="G219" s="343"/>
      <c r="H219" s="344"/>
      <c r="I219" s="355">
        <f>Dochody!H54+Dochody!I54</f>
        <v>359622</v>
      </c>
      <c r="J219" s="343"/>
      <c r="K219" s="191">
        <f>Dochody!H54</f>
        <v>359622</v>
      </c>
      <c r="L219" s="191">
        <f>Dochody!I54</f>
        <v>0</v>
      </c>
    </row>
    <row r="220" spans="1:12" ht="12.75">
      <c r="A220" s="186" t="s">
        <v>5</v>
      </c>
      <c r="B220" s="342" t="s">
        <v>109</v>
      </c>
      <c r="C220" s="343"/>
      <c r="D220" s="343"/>
      <c r="E220" s="343"/>
      <c r="F220" s="343"/>
      <c r="G220" s="343"/>
      <c r="H220" s="344"/>
      <c r="I220" s="348">
        <f>I217+I219-I218</f>
        <v>149174072</v>
      </c>
      <c r="J220" s="346"/>
      <c r="K220" s="191">
        <f>K217-K218+K219</f>
        <v>134140907</v>
      </c>
      <c r="L220" s="191">
        <f>L217-L218+L219</f>
        <v>15033165</v>
      </c>
    </row>
    <row r="221" spans="1:12" ht="45" customHeight="1">
      <c r="A221" s="201" t="s">
        <v>110</v>
      </c>
      <c r="B221" s="352" t="s">
        <v>89</v>
      </c>
      <c r="C221" s="353"/>
      <c r="D221" s="353"/>
      <c r="E221" s="353"/>
      <c r="F221" s="353"/>
      <c r="G221" s="353"/>
      <c r="H221" s="354"/>
      <c r="I221" s="335">
        <v>3600000</v>
      </c>
      <c r="J221" s="336"/>
      <c r="K221" s="202"/>
      <c r="L221" s="202"/>
    </row>
    <row r="222" spans="1:12" ht="5.25" customHeight="1">
      <c r="A222" s="203"/>
      <c r="B222" s="364"/>
      <c r="C222" s="365"/>
      <c r="D222" s="365"/>
      <c r="E222" s="365"/>
      <c r="F222" s="365"/>
      <c r="G222" s="365"/>
      <c r="H222" s="366"/>
      <c r="I222" s="333"/>
      <c r="J222" s="334"/>
      <c r="K222" s="204"/>
      <c r="L222" s="204"/>
    </row>
    <row r="223" spans="1:12" ht="6" customHeight="1">
      <c r="A223" s="187"/>
      <c r="B223" s="361"/>
      <c r="C223" s="362"/>
      <c r="D223" s="362"/>
      <c r="E223" s="362"/>
      <c r="F223" s="362"/>
      <c r="G223" s="362"/>
      <c r="H223" s="363"/>
      <c r="I223" s="359"/>
      <c r="J223" s="360"/>
      <c r="K223" s="205"/>
      <c r="L223" s="205"/>
    </row>
    <row r="224" spans="1:12" ht="12.75">
      <c r="A224" s="186"/>
      <c r="B224" s="345" t="s">
        <v>127</v>
      </c>
      <c r="C224" s="346"/>
      <c r="D224" s="346"/>
      <c r="E224" s="346"/>
      <c r="F224" s="346"/>
      <c r="G224" s="346"/>
      <c r="H224" s="347"/>
      <c r="I224" s="348">
        <f>I220+I221+I223+I222</f>
        <v>152774072</v>
      </c>
      <c r="J224" s="346"/>
      <c r="K224" s="190"/>
      <c r="L224" s="190"/>
    </row>
    <row r="225" spans="1:12" ht="8.25" customHeight="1">
      <c r="A225" s="186"/>
      <c r="B225" s="342"/>
      <c r="C225" s="343"/>
      <c r="D225" s="343"/>
      <c r="E225" s="343"/>
      <c r="F225" s="343"/>
      <c r="G225" s="343"/>
      <c r="H225" s="344"/>
      <c r="I225" s="342"/>
      <c r="J225" s="343"/>
      <c r="K225" s="190"/>
      <c r="L225" s="190"/>
    </row>
    <row r="226" spans="1:12" ht="17.25" customHeight="1">
      <c r="A226" s="186" t="s">
        <v>4</v>
      </c>
      <c r="B226" s="345" t="s">
        <v>167</v>
      </c>
      <c r="C226" s="346"/>
      <c r="D226" s="346"/>
      <c r="E226" s="346"/>
      <c r="F226" s="346"/>
      <c r="G226" s="346"/>
      <c r="H226" s="347"/>
      <c r="I226" s="348">
        <f>E179</f>
        <v>135379741</v>
      </c>
      <c r="J226" s="346"/>
      <c r="K226" s="191">
        <v>102727745</v>
      </c>
      <c r="L226" s="191">
        <v>32651996</v>
      </c>
    </row>
    <row r="227" spans="1:12" ht="12.75">
      <c r="A227" s="186"/>
      <c r="B227" s="342" t="s">
        <v>112</v>
      </c>
      <c r="C227" s="343"/>
      <c r="D227" s="343"/>
      <c r="E227" s="343"/>
      <c r="F227" s="343"/>
      <c r="G227" s="343"/>
      <c r="H227" s="344"/>
      <c r="I227" s="355">
        <f>F179</f>
        <v>807383</v>
      </c>
      <c r="J227" s="343"/>
      <c r="K227" s="191">
        <f>I126</f>
        <v>655443</v>
      </c>
      <c r="L227" s="191">
        <f>J126</f>
        <v>151940</v>
      </c>
    </row>
    <row r="228" spans="1:12" ht="12.75">
      <c r="A228" s="186"/>
      <c r="B228" s="342" t="s">
        <v>113</v>
      </c>
      <c r="C228" s="343"/>
      <c r="D228" s="343"/>
      <c r="E228" s="343"/>
      <c r="F228" s="343"/>
      <c r="G228" s="343"/>
      <c r="H228" s="344"/>
      <c r="I228" s="355">
        <f>G179</f>
        <v>1095955</v>
      </c>
      <c r="J228" s="343"/>
      <c r="K228" s="191">
        <f>K126</f>
        <v>944015</v>
      </c>
      <c r="L228" s="191">
        <f>L126</f>
        <v>151940</v>
      </c>
    </row>
    <row r="229" spans="1:15" ht="12.75">
      <c r="A229" s="186" t="s">
        <v>5</v>
      </c>
      <c r="B229" s="342" t="s">
        <v>114</v>
      </c>
      <c r="C229" s="343"/>
      <c r="D229" s="343"/>
      <c r="E229" s="343"/>
      <c r="F229" s="343"/>
      <c r="G229" s="343"/>
      <c r="H229" s="344"/>
      <c r="I229" s="348">
        <f>I226+I228-I227</f>
        <v>135668313</v>
      </c>
      <c r="J229" s="346"/>
      <c r="K229" s="191">
        <f>K226-K227+K228</f>
        <v>103016317</v>
      </c>
      <c r="L229" s="191">
        <f>L226-L227+L228</f>
        <v>32651996</v>
      </c>
      <c r="O229" t="s">
        <v>150</v>
      </c>
    </row>
    <row r="230" spans="1:12" ht="12.75">
      <c r="A230" s="186" t="s">
        <v>110</v>
      </c>
      <c r="B230" s="342" t="s">
        <v>115</v>
      </c>
      <c r="C230" s="343"/>
      <c r="D230" s="343"/>
      <c r="E230" s="343"/>
      <c r="F230" s="343"/>
      <c r="G230" s="343"/>
      <c r="H230" s="344"/>
      <c r="I230" s="355">
        <v>3505759</v>
      </c>
      <c r="J230" s="343"/>
      <c r="K230" s="190"/>
      <c r="L230" s="190"/>
    </row>
    <row r="231" spans="1:12" ht="12.75">
      <c r="A231" s="186" t="s">
        <v>116</v>
      </c>
      <c r="B231" s="342" t="s">
        <v>117</v>
      </c>
      <c r="C231" s="343"/>
      <c r="D231" s="343"/>
      <c r="E231" s="343"/>
      <c r="F231" s="343"/>
      <c r="G231" s="343"/>
      <c r="H231" s="344"/>
      <c r="I231" s="355">
        <v>5600000</v>
      </c>
      <c r="J231" s="343"/>
      <c r="K231" s="190"/>
      <c r="L231" s="190"/>
    </row>
    <row r="232" spans="1:12" ht="12.75">
      <c r="A232" s="186" t="s">
        <v>111</v>
      </c>
      <c r="B232" s="342" t="s">
        <v>87</v>
      </c>
      <c r="C232" s="343"/>
      <c r="D232" s="343"/>
      <c r="E232" s="343"/>
      <c r="F232" s="343"/>
      <c r="G232" s="343"/>
      <c r="H232" s="344"/>
      <c r="I232" s="355">
        <v>8000000</v>
      </c>
      <c r="J232" s="370"/>
      <c r="K232" s="190"/>
      <c r="L232" s="190"/>
    </row>
    <row r="233" spans="1:12" ht="12.75">
      <c r="A233" s="186" t="s">
        <v>125</v>
      </c>
      <c r="B233" s="417" t="s">
        <v>124</v>
      </c>
      <c r="C233" s="418"/>
      <c r="D233" s="418"/>
      <c r="E233" s="418"/>
      <c r="F233" s="418"/>
      <c r="G233" s="418"/>
      <c r="H233" s="419"/>
      <c r="I233" s="421">
        <f>SUM(I230:J232)</f>
        <v>17105759</v>
      </c>
      <c r="J233" s="419"/>
      <c r="K233" s="190"/>
      <c r="L233" s="190"/>
    </row>
    <row r="234" spans="1:12" ht="18" customHeight="1">
      <c r="A234" s="188"/>
      <c r="B234" s="345" t="s">
        <v>126</v>
      </c>
      <c r="C234" s="346"/>
      <c r="D234" s="346"/>
      <c r="E234" s="346"/>
      <c r="F234" s="346"/>
      <c r="G234" s="346"/>
      <c r="H234" s="347"/>
      <c r="I234" s="348">
        <f>I229+I233</f>
        <v>152774072</v>
      </c>
      <c r="J234" s="346"/>
      <c r="K234" s="190"/>
      <c r="L234" s="190"/>
    </row>
    <row r="235" spans="1:10" ht="13.5" customHeight="1">
      <c r="A235" s="10"/>
      <c r="B235" s="81"/>
      <c r="C235" s="81"/>
      <c r="D235" s="81"/>
      <c r="E235" s="189"/>
      <c r="F235" s="8"/>
      <c r="G235" s="81"/>
      <c r="H235" s="81"/>
      <c r="I235" s="81"/>
      <c r="J235" s="81"/>
    </row>
    <row r="236" spans="1:12" ht="13.5" customHeight="1">
      <c r="A236" s="368" t="s">
        <v>230</v>
      </c>
      <c r="B236" s="369"/>
      <c r="C236" s="369"/>
      <c r="D236" s="369"/>
      <c r="E236" s="369"/>
      <c r="F236" s="369"/>
      <c r="G236" s="369"/>
      <c r="H236" s="369"/>
      <c r="I236" s="369"/>
      <c r="J236" s="369"/>
      <c r="K236" s="369"/>
      <c r="L236" s="369"/>
    </row>
    <row r="237" spans="1:11" ht="13.5" customHeight="1">
      <c r="A237" s="368" t="s">
        <v>231</v>
      </c>
      <c r="B237" s="369"/>
      <c r="C237" s="369"/>
      <c r="D237" s="369"/>
      <c r="E237" s="369"/>
      <c r="F237" s="369"/>
      <c r="G237" s="369"/>
      <c r="H237" s="369"/>
      <c r="I237" s="369"/>
      <c r="J237" s="369"/>
      <c r="K237" s="369"/>
    </row>
    <row r="238" spans="1:10" ht="12.75">
      <c r="A238" s="367" t="s">
        <v>130</v>
      </c>
      <c r="B238" s="367"/>
      <c r="C238" s="367"/>
      <c r="D238" s="367"/>
      <c r="E238" s="367"/>
      <c r="F238" s="367"/>
      <c r="G238" s="367"/>
      <c r="H238" s="367"/>
      <c r="I238" s="367"/>
      <c r="J238" s="367"/>
    </row>
    <row r="239" spans="1:10" ht="12.75">
      <c r="A239" s="213" t="s">
        <v>136</v>
      </c>
      <c r="B239" s="81"/>
      <c r="C239" s="81"/>
      <c r="D239" s="81"/>
      <c r="E239" s="81"/>
      <c r="F239" s="81"/>
      <c r="G239" s="81"/>
      <c r="H239" s="81"/>
      <c r="I239" s="81"/>
      <c r="J239" s="81"/>
    </row>
    <row r="240" spans="1:10" ht="12.75">
      <c r="A240" s="412" t="s">
        <v>137</v>
      </c>
      <c r="B240" s="412"/>
      <c r="C240" s="412"/>
      <c r="D240" s="412"/>
      <c r="E240" s="412"/>
      <c r="F240" s="412"/>
      <c r="G240" s="412"/>
      <c r="H240" s="412"/>
      <c r="I240" s="412"/>
      <c r="J240" s="412"/>
    </row>
    <row r="241" spans="1:12" ht="12.75">
      <c r="A241" s="413" t="s">
        <v>131</v>
      </c>
      <c r="B241" s="413"/>
      <c r="C241" s="413"/>
      <c r="D241" s="413"/>
      <c r="E241" s="413"/>
      <c r="F241" s="413"/>
      <c r="G241" s="414"/>
      <c r="H241" s="414"/>
      <c r="I241" s="414"/>
      <c r="J241" s="414"/>
      <c r="K241" s="369"/>
      <c r="L241" s="369"/>
    </row>
    <row r="242" ht="12.75" customHeight="1">
      <c r="A242" s="210" t="s">
        <v>132</v>
      </c>
    </row>
    <row r="243" spans="1:10" ht="12.75">
      <c r="A243" s="266" t="s">
        <v>229</v>
      </c>
      <c r="B243" s="81"/>
      <c r="C243" s="81"/>
      <c r="D243" s="81"/>
      <c r="E243" s="81"/>
      <c r="F243" s="81"/>
      <c r="G243" s="81"/>
      <c r="H243" s="81"/>
      <c r="I243" s="81"/>
      <c r="J243" s="81"/>
    </row>
  </sheetData>
  <sheetProtection/>
  <mergeCells count="229">
    <mergeCell ref="D73:H73"/>
    <mergeCell ref="D80:H80"/>
    <mergeCell ref="D64:H64"/>
    <mergeCell ref="D57:H57"/>
    <mergeCell ref="K77:L77"/>
    <mergeCell ref="D19:H19"/>
    <mergeCell ref="D20:H20"/>
    <mergeCell ref="A113:C113"/>
    <mergeCell ref="D113:H114"/>
    <mergeCell ref="I113:J113"/>
    <mergeCell ref="K113:L113"/>
    <mergeCell ref="D110:H110"/>
    <mergeCell ref="D84:H84"/>
    <mergeCell ref="D124:H124"/>
    <mergeCell ref="D115:H115"/>
    <mergeCell ref="D116:H116"/>
    <mergeCell ref="D117:H117"/>
    <mergeCell ref="D54:H54"/>
    <mergeCell ref="D69:H69"/>
    <mergeCell ref="D63:H63"/>
    <mergeCell ref="D66:H66"/>
    <mergeCell ref="D62:H62"/>
    <mergeCell ref="D83:H83"/>
    <mergeCell ref="D109:H109"/>
    <mergeCell ref="D106:H106"/>
    <mergeCell ref="D107:H107"/>
    <mergeCell ref="D102:H102"/>
    <mergeCell ref="D81:H81"/>
    <mergeCell ref="D101:H101"/>
    <mergeCell ref="D90:H90"/>
    <mergeCell ref="D82:H82"/>
    <mergeCell ref="D100:H100"/>
    <mergeCell ref="D43:H43"/>
    <mergeCell ref="D44:H44"/>
    <mergeCell ref="D47:H47"/>
    <mergeCell ref="D48:H48"/>
    <mergeCell ref="D55:H55"/>
    <mergeCell ref="D56:H56"/>
    <mergeCell ref="D50:H50"/>
    <mergeCell ref="D51:H51"/>
    <mergeCell ref="D52:H52"/>
    <mergeCell ref="D53:H53"/>
    <mergeCell ref="D26:H26"/>
    <mergeCell ref="D27:H27"/>
    <mergeCell ref="D40:H40"/>
    <mergeCell ref="D45:H45"/>
    <mergeCell ref="D30:H30"/>
    <mergeCell ref="D105:H105"/>
    <mergeCell ref="D28:H28"/>
    <mergeCell ref="D103:H103"/>
    <mergeCell ref="D104:H104"/>
    <mergeCell ref="D96:H96"/>
    <mergeCell ref="D10:H10"/>
    <mergeCell ref="D13:H13"/>
    <mergeCell ref="D15:H15"/>
    <mergeCell ref="D16:H16"/>
    <mergeCell ref="D18:H18"/>
    <mergeCell ref="D68:H68"/>
    <mergeCell ref="D21:H21"/>
    <mergeCell ref="D22:H22"/>
    <mergeCell ref="D14:H14"/>
    <mergeCell ref="D11:H11"/>
    <mergeCell ref="I233:J233"/>
    <mergeCell ref="B203:G203"/>
    <mergeCell ref="D31:H31"/>
    <mergeCell ref="B161:D161"/>
    <mergeCell ref="A126:H126"/>
    <mergeCell ref="B207:G207"/>
    <mergeCell ref="D112:H112"/>
    <mergeCell ref="D88:H88"/>
    <mergeCell ref="D89:H89"/>
    <mergeCell ref="B200:G200"/>
    <mergeCell ref="B198:G198"/>
    <mergeCell ref="E180:F180"/>
    <mergeCell ref="D121:H121"/>
    <mergeCell ref="B179:D179"/>
    <mergeCell ref="B177:D177"/>
    <mergeCell ref="B197:G197"/>
    <mergeCell ref="B195:G195"/>
    <mergeCell ref="B194:F194"/>
    <mergeCell ref="B176:D176"/>
    <mergeCell ref="B163:D163"/>
    <mergeCell ref="A240:J240"/>
    <mergeCell ref="A241:L241"/>
    <mergeCell ref="B189:F189"/>
    <mergeCell ref="B188:G188"/>
    <mergeCell ref="I225:J225"/>
    <mergeCell ref="B233:H233"/>
    <mergeCell ref="B199:G199"/>
    <mergeCell ref="B196:G196"/>
    <mergeCell ref="B193:F193"/>
    <mergeCell ref="B191:G191"/>
    <mergeCell ref="B190:F190"/>
    <mergeCell ref="B175:D175"/>
    <mergeCell ref="B172:D172"/>
    <mergeCell ref="B186:G186"/>
    <mergeCell ref="B174:D174"/>
    <mergeCell ref="B173:D173"/>
    <mergeCell ref="B187:G187"/>
    <mergeCell ref="B167:D167"/>
    <mergeCell ref="M126:N126"/>
    <mergeCell ref="I155:I157"/>
    <mergeCell ref="J156:J157"/>
    <mergeCell ref="B154:D157"/>
    <mergeCell ref="A152:P152"/>
    <mergeCell ref="O126:P126"/>
    <mergeCell ref="E154:E157"/>
    <mergeCell ref="L156:L157"/>
    <mergeCell ref="P155:P157"/>
    <mergeCell ref="J155:O155"/>
    <mergeCell ref="B165:D165"/>
    <mergeCell ref="N156:O156"/>
    <mergeCell ref="M156:M157"/>
    <mergeCell ref="K156:K157"/>
    <mergeCell ref="G156:G157"/>
    <mergeCell ref="H154:H157"/>
    <mergeCell ref="B164:D164"/>
    <mergeCell ref="I154:P154"/>
    <mergeCell ref="A6:L6"/>
    <mergeCell ref="I8:J8"/>
    <mergeCell ref="K8:L8"/>
    <mergeCell ref="D8:H9"/>
    <mergeCell ref="A8:C8"/>
    <mergeCell ref="B159:D159"/>
    <mergeCell ref="A154:A157"/>
    <mergeCell ref="D125:H125"/>
    <mergeCell ref="D118:H118"/>
    <mergeCell ref="D119:H119"/>
    <mergeCell ref="I229:J229"/>
    <mergeCell ref="B231:H231"/>
    <mergeCell ref="B226:H226"/>
    <mergeCell ref="B230:H230"/>
    <mergeCell ref="I227:J227"/>
    <mergeCell ref="B227:H227"/>
    <mergeCell ref="I228:J228"/>
    <mergeCell ref="B229:H229"/>
    <mergeCell ref="B222:H222"/>
    <mergeCell ref="A238:J238"/>
    <mergeCell ref="I234:J234"/>
    <mergeCell ref="I231:J231"/>
    <mergeCell ref="I230:J230"/>
    <mergeCell ref="A236:L236"/>
    <mergeCell ref="A237:K237"/>
    <mergeCell ref="B232:H232"/>
    <mergeCell ref="I232:J232"/>
    <mergeCell ref="B234:H234"/>
    <mergeCell ref="I223:J223"/>
    <mergeCell ref="B228:H228"/>
    <mergeCell ref="B223:H223"/>
    <mergeCell ref="I226:J226"/>
    <mergeCell ref="B224:H224"/>
    <mergeCell ref="I224:J224"/>
    <mergeCell ref="B225:H225"/>
    <mergeCell ref="I220:J220"/>
    <mergeCell ref="B204:G204"/>
    <mergeCell ref="B221:H221"/>
    <mergeCell ref="I217:J217"/>
    <mergeCell ref="I218:J218"/>
    <mergeCell ref="I219:J219"/>
    <mergeCell ref="B218:H218"/>
    <mergeCell ref="B205:G205"/>
    <mergeCell ref="B206:G206"/>
    <mergeCell ref="I222:J222"/>
    <mergeCell ref="I221:J221"/>
    <mergeCell ref="D111:H111"/>
    <mergeCell ref="D86:H86"/>
    <mergeCell ref="D87:H87"/>
    <mergeCell ref="B192:G192"/>
    <mergeCell ref="D108:H108"/>
    <mergeCell ref="B219:H219"/>
    <mergeCell ref="B220:H220"/>
    <mergeCell ref="B217:H217"/>
    <mergeCell ref="J187:K187"/>
    <mergeCell ref="J186:K186"/>
    <mergeCell ref="B178:D178"/>
    <mergeCell ref="B168:D168"/>
    <mergeCell ref="B185:G185"/>
    <mergeCell ref="F156:F157"/>
    <mergeCell ref="B170:D170"/>
    <mergeCell ref="B171:D171"/>
    <mergeCell ref="B160:D160"/>
    <mergeCell ref="B169:D169"/>
    <mergeCell ref="B166:D166"/>
    <mergeCell ref="F154:G155"/>
    <mergeCell ref="D120:H120"/>
    <mergeCell ref="D123:H123"/>
    <mergeCell ref="B162:D162"/>
    <mergeCell ref="D122:H122"/>
    <mergeCell ref="D23:H23"/>
    <mergeCell ref="D25:H25"/>
    <mergeCell ref="D97:H97"/>
    <mergeCell ref="D12:H12"/>
    <mergeCell ref="D32:H32"/>
    <mergeCell ref="D33:H33"/>
    <mergeCell ref="D34:H34"/>
    <mergeCell ref="D35:H35"/>
    <mergeCell ref="D24:H24"/>
    <mergeCell ref="D17:H17"/>
    <mergeCell ref="D29:H29"/>
    <mergeCell ref="D99:H99"/>
    <mergeCell ref="D95:H95"/>
    <mergeCell ref="D94:H94"/>
    <mergeCell ref="D93:H93"/>
    <mergeCell ref="D79:H79"/>
    <mergeCell ref="D85:H85"/>
    <mergeCell ref="D91:H91"/>
    <mergeCell ref="D92:H92"/>
    <mergeCell ref="D98:H98"/>
    <mergeCell ref="K38:L38"/>
    <mergeCell ref="D42:H42"/>
    <mergeCell ref="D71:H71"/>
    <mergeCell ref="D70:H70"/>
    <mergeCell ref="D41:H41"/>
    <mergeCell ref="D46:H46"/>
    <mergeCell ref="D67:H67"/>
    <mergeCell ref="D60:H60"/>
    <mergeCell ref="D61:H61"/>
    <mergeCell ref="D49:H49"/>
    <mergeCell ref="A77:C77"/>
    <mergeCell ref="I77:J77"/>
    <mergeCell ref="D72:H72"/>
    <mergeCell ref="A38:C38"/>
    <mergeCell ref="D38:H39"/>
    <mergeCell ref="I38:J38"/>
    <mergeCell ref="D58:H58"/>
    <mergeCell ref="D59:H59"/>
    <mergeCell ref="D65:H65"/>
    <mergeCell ref="D77:H78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showZeros="0" zoomScalePageLayoutView="0" workbookViewId="0" topLeftCell="A51">
      <selection activeCell="J64" sqref="J64:K64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1"/>
      <c r="B1" s="81"/>
      <c r="C1" s="81"/>
      <c r="D1" s="81"/>
      <c r="E1" s="81"/>
      <c r="F1" s="81"/>
      <c r="G1" s="81"/>
      <c r="H1" s="11" t="s">
        <v>49</v>
      </c>
      <c r="I1" s="81"/>
      <c r="J1" s="12"/>
      <c r="K1" s="28"/>
      <c r="L1" s="29"/>
    </row>
    <row r="2" spans="1:12" ht="3" customHeight="1">
      <c r="A2" s="81"/>
      <c r="B2" s="81"/>
      <c r="C2" s="81"/>
      <c r="D2" s="81"/>
      <c r="E2" s="81"/>
      <c r="F2" s="81"/>
      <c r="G2" s="81"/>
      <c r="H2" s="11"/>
      <c r="I2" s="81"/>
      <c r="J2" s="11"/>
      <c r="K2" s="28"/>
      <c r="L2" s="29"/>
    </row>
    <row r="3" spans="1:12" ht="10.5" customHeight="1">
      <c r="A3" s="81"/>
      <c r="B3" s="81"/>
      <c r="C3" s="81"/>
      <c r="D3" s="81"/>
      <c r="E3" s="81"/>
      <c r="F3" s="81"/>
      <c r="G3" s="81"/>
      <c r="H3" s="5" t="s">
        <v>227</v>
      </c>
      <c r="I3" s="81"/>
      <c r="J3" s="5"/>
      <c r="K3" s="28"/>
      <c r="L3" s="29"/>
    </row>
    <row r="4" spans="1:12" ht="11.25" customHeight="1">
      <c r="A4" s="81"/>
      <c r="B4" s="81"/>
      <c r="C4" s="81"/>
      <c r="D4" s="81"/>
      <c r="E4" s="81"/>
      <c r="F4" s="81"/>
      <c r="G4" s="81"/>
      <c r="H4" s="5" t="s">
        <v>50</v>
      </c>
      <c r="I4" s="81"/>
      <c r="J4" s="5"/>
      <c r="K4" s="28"/>
      <c r="L4" s="29"/>
    </row>
    <row r="5" spans="1:12" ht="12" customHeight="1">
      <c r="A5" s="81"/>
      <c r="B5" s="81"/>
      <c r="C5" s="81"/>
      <c r="D5" s="81"/>
      <c r="E5" s="81"/>
      <c r="F5" s="81"/>
      <c r="G5" s="81"/>
      <c r="H5" s="5" t="s">
        <v>223</v>
      </c>
      <c r="I5" s="81"/>
      <c r="J5" s="5"/>
      <c r="K5" s="28"/>
      <c r="L5" s="29"/>
    </row>
    <row r="6" spans="1:12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28"/>
      <c r="L6" s="29"/>
    </row>
    <row r="7" spans="1:12" ht="11.25" customHeight="1">
      <c r="A7" s="494" t="s">
        <v>120</v>
      </c>
      <c r="B7" s="495"/>
      <c r="C7" s="495"/>
      <c r="D7" s="495"/>
      <c r="E7" s="495"/>
      <c r="F7" s="495"/>
      <c r="G7" s="495"/>
      <c r="H7" s="495"/>
      <c r="I7" s="495"/>
      <c r="J7" s="495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97" t="s">
        <v>51</v>
      </c>
      <c r="B9" s="498"/>
      <c r="C9" s="499"/>
      <c r="D9" s="500" t="s">
        <v>67</v>
      </c>
      <c r="E9" s="501"/>
      <c r="F9" s="502"/>
      <c r="G9" s="496" t="s">
        <v>68</v>
      </c>
      <c r="H9" s="496"/>
      <c r="I9" s="496" t="s">
        <v>69</v>
      </c>
      <c r="J9" s="496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503"/>
      <c r="E10" s="504"/>
      <c r="F10" s="505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5" customHeight="1">
      <c r="A11" s="77">
        <v>801</v>
      </c>
      <c r="B11" s="77"/>
      <c r="C11" s="76"/>
      <c r="D11" s="460" t="s">
        <v>119</v>
      </c>
      <c r="E11" s="461"/>
      <c r="F11" s="462"/>
      <c r="G11" s="183">
        <f>SUM(G12)</f>
        <v>70000</v>
      </c>
      <c r="H11" s="183"/>
      <c r="I11" s="183">
        <f>I12</f>
        <v>340722</v>
      </c>
      <c r="J11" s="183"/>
      <c r="K11" s="30"/>
      <c r="L11" s="31"/>
    </row>
    <row r="12" spans="1:12" ht="15" customHeight="1">
      <c r="A12" s="247"/>
      <c r="B12" s="248">
        <v>80104</v>
      </c>
      <c r="C12" s="247"/>
      <c r="D12" s="535" t="s">
        <v>171</v>
      </c>
      <c r="E12" s="536"/>
      <c r="F12" s="536"/>
      <c r="G12" s="249">
        <f>SUM(G13:G14)</f>
        <v>70000</v>
      </c>
      <c r="H12" s="249">
        <f>SUM(H13:H14)</f>
        <v>0</v>
      </c>
      <c r="I12" s="249">
        <f>SUM(I13:I14)</f>
        <v>340722</v>
      </c>
      <c r="J12" s="249">
        <f>SUM(J13:J14)</f>
        <v>0</v>
      </c>
      <c r="K12" s="30"/>
      <c r="L12" s="31"/>
    </row>
    <row r="13" spans="1:12" ht="15" customHeight="1">
      <c r="A13" s="82"/>
      <c r="B13" s="83"/>
      <c r="C13" s="196" t="s">
        <v>201</v>
      </c>
      <c r="D13" s="453" t="s">
        <v>199</v>
      </c>
      <c r="E13" s="276"/>
      <c r="F13" s="277"/>
      <c r="G13" s="198">
        <v>70000</v>
      </c>
      <c r="H13" s="198"/>
      <c r="I13" s="198"/>
      <c r="J13" s="197"/>
      <c r="K13" s="30"/>
      <c r="L13" s="31"/>
    </row>
    <row r="14" spans="1:12" ht="33" customHeight="1">
      <c r="A14" s="82"/>
      <c r="B14" s="83"/>
      <c r="C14" s="250">
        <v>2030</v>
      </c>
      <c r="D14" s="537" t="s">
        <v>202</v>
      </c>
      <c r="E14" s="283"/>
      <c r="F14" s="284"/>
      <c r="G14" s="251"/>
      <c r="H14" s="251"/>
      <c r="I14" s="251">
        <v>340722</v>
      </c>
      <c r="J14" s="252"/>
      <c r="K14" s="30"/>
      <c r="L14" s="31"/>
    </row>
    <row r="15" spans="1:12" ht="19.5" customHeight="1">
      <c r="A15" s="77">
        <v>852</v>
      </c>
      <c r="B15" s="77"/>
      <c r="C15" s="76"/>
      <c r="D15" s="460" t="s">
        <v>141</v>
      </c>
      <c r="E15" s="461"/>
      <c r="F15" s="462"/>
      <c r="G15" s="183">
        <f aca="true" t="shared" si="0" ref="G15:J16">G16</f>
        <v>1050</v>
      </c>
      <c r="H15" s="183">
        <f t="shared" si="0"/>
        <v>0</v>
      </c>
      <c r="I15" s="183">
        <f t="shared" si="0"/>
        <v>0</v>
      </c>
      <c r="J15" s="183">
        <f t="shared" si="0"/>
        <v>0</v>
      </c>
      <c r="K15" s="30"/>
      <c r="L15" s="31"/>
    </row>
    <row r="16" spans="1:12" ht="27" customHeight="1">
      <c r="A16" s="78"/>
      <c r="B16" s="193">
        <v>85228</v>
      </c>
      <c r="C16" s="222"/>
      <c r="D16" s="538" t="s">
        <v>180</v>
      </c>
      <c r="E16" s="539"/>
      <c r="F16" s="540"/>
      <c r="G16" s="231">
        <f t="shared" si="0"/>
        <v>1050</v>
      </c>
      <c r="H16" s="231">
        <f t="shared" si="0"/>
        <v>0</v>
      </c>
      <c r="I16" s="231">
        <f t="shared" si="0"/>
        <v>0</v>
      </c>
      <c r="J16" s="231">
        <f t="shared" si="0"/>
        <v>0</v>
      </c>
      <c r="K16" s="30"/>
      <c r="L16" s="31"/>
    </row>
    <row r="17" spans="1:12" ht="49.5" customHeight="1">
      <c r="A17" s="82"/>
      <c r="B17" s="83"/>
      <c r="C17" s="200">
        <v>2010</v>
      </c>
      <c r="D17" s="525" t="s">
        <v>181</v>
      </c>
      <c r="E17" s="432"/>
      <c r="F17" s="433"/>
      <c r="G17" s="243">
        <v>1050</v>
      </c>
      <c r="H17" s="243"/>
      <c r="I17" s="243"/>
      <c r="J17" s="244"/>
      <c r="K17" s="30"/>
      <c r="L17" s="31"/>
    </row>
    <row r="18" spans="1:12" ht="16.5" customHeight="1">
      <c r="A18" s="77">
        <v>854</v>
      </c>
      <c r="B18" s="77"/>
      <c r="C18" s="76"/>
      <c r="D18" s="460" t="s">
        <v>144</v>
      </c>
      <c r="E18" s="461"/>
      <c r="F18" s="462"/>
      <c r="G18" s="183">
        <f aca="true" t="shared" si="1" ref="G18:J19">G19</f>
        <v>0</v>
      </c>
      <c r="H18" s="183">
        <f t="shared" si="1"/>
        <v>0</v>
      </c>
      <c r="I18" s="183">
        <f t="shared" si="1"/>
        <v>18900</v>
      </c>
      <c r="J18" s="183">
        <f t="shared" si="1"/>
        <v>0</v>
      </c>
      <c r="K18" s="30"/>
      <c r="L18" s="31"/>
    </row>
    <row r="19" spans="1:12" ht="18" customHeight="1">
      <c r="A19" s="78"/>
      <c r="B19" s="193">
        <v>85415</v>
      </c>
      <c r="C19" s="222"/>
      <c r="D19" s="463" t="s">
        <v>194</v>
      </c>
      <c r="E19" s="464"/>
      <c r="F19" s="465"/>
      <c r="G19" s="223">
        <f t="shared" si="1"/>
        <v>0</v>
      </c>
      <c r="H19" s="223">
        <f t="shared" si="1"/>
        <v>0</v>
      </c>
      <c r="I19" s="223">
        <f t="shared" si="1"/>
        <v>18900</v>
      </c>
      <c r="J19" s="223">
        <f t="shared" si="1"/>
        <v>0</v>
      </c>
      <c r="K19" s="30"/>
      <c r="L19" s="31"/>
    </row>
    <row r="20" spans="1:12" ht="58.5" customHeight="1">
      <c r="A20" s="82"/>
      <c r="B20" s="83"/>
      <c r="C20" s="196">
        <v>2040</v>
      </c>
      <c r="D20" s="453" t="s">
        <v>177</v>
      </c>
      <c r="E20" s="276"/>
      <c r="F20" s="277"/>
      <c r="G20" s="198"/>
      <c r="H20" s="198"/>
      <c r="I20" s="198">
        <v>18900</v>
      </c>
      <c r="J20" s="197"/>
      <c r="K20" s="30"/>
      <c r="L20" s="31"/>
    </row>
    <row r="21" spans="1:12" ht="18.75" customHeight="1">
      <c r="A21" s="529" t="s">
        <v>56</v>
      </c>
      <c r="B21" s="530"/>
      <c r="C21" s="530"/>
      <c r="D21" s="530"/>
      <c r="E21" s="530"/>
      <c r="F21" s="531"/>
      <c r="G21" s="51">
        <f>SUM(G11,G15,G18)</f>
        <v>71050</v>
      </c>
      <c r="H21" s="51">
        <f>SUM(H11,H15,H18)</f>
        <v>0</v>
      </c>
      <c r="I21" s="51">
        <f>SUM(I11,I15,I18)</f>
        <v>359622</v>
      </c>
      <c r="J21" s="51">
        <f>SUM(J11,J15,J18)</f>
        <v>0</v>
      </c>
      <c r="K21" s="34"/>
      <c r="L21" s="29"/>
    </row>
    <row r="22" spans="1:12" ht="12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2"/>
      <c r="L22" s="53"/>
    </row>
    <row r="23" spans="1:12" ht="12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52"/>
      <c r="L23" s="268"/>
    </row>
    <row r="24" spans="1:12" ht="12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52"/>
      <c r="L24" s="268"/>
    </row>
    <row r="25" spans="1:12" ht="12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52"/>
      <c r="L25" s="268"/>
    </row>
    <row r="26" spans="1:12" ht="6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52"/>
      <c r="L26" s="268"/>
    </row>
    <row r="27" spans="1:12" ht="9" customHeigh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52"/>
      <c r="L27" s="268"/>
    </row>
    <row r="28" spans="1:12" ht="12" customHeigh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52"/>
      <c r="L28" s="268"/>
    </row>
    <row r="29" spans="1:12" ht="12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52"/>
      <c r="L29" s="268"/>
    </row>
    <row r="30" spans="1:12" ht="12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52"/>
      <c r="L30" s="268"/>
    </row>
    <row r="31" spans="1:12" ht="12" customHeight="1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52"/>
      <c r="L31" s="268"/>
    </row>
    <row r="32" spans="1:12" ht="8.2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52"/>
      <c r="L32" s="268"/>
    </row>
    <row r="33" spans="1:12" ht="13.5" customHeight="1">
      <c r="A33" s="522" t="s">
        <v>72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</row>
    <row r="34" spans="1:12" ht="6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12.75">
      <c r="A35" s="373" t="s">
        <v>24</v>
      </c>
      <c r="B35" s="394" t="s">
        <v>0</v>
      </c>
      <c r="C35" s="395"/>
      <c r="D35" s="396"/>
      <c r="E35" s="375" t="s">
        <v>169</v>
      </c>
      <c r="F35" s="468" t="s">
        <v>16</v>
      </c>
      <c r="G35" s="524"/>
      <c r="H35" s="524"/>
      <c r="I35" s="469"/>
      <c r="J35" s="375" t="s">
        <v>62</v>
      </c>
      <c r="K35" s="387" t="s">
        <v>25</v>
      </c>
      <c r="L35" s="389"/>
    </row>
    <row r="36" spans="1:12" ht="11.25" customHeight="1">
      <c r="A36" s="523"/>
      <c r="B36" s="397"/>
      <c r="C36" s="398"/>
      <c r="D36" s="399"/>
      <c r="E36" s="376"/>
      <c r="F36" s="468" t="s">
        <v>73</v>
      </c>
      <c r="G36" s="469"/>
      <c r="H36" s="468" t="s">
        <v>74</v>
      </c>
      <c r="I36" s="469"/>
      <c r="J36" s="376"/>
      <c r="K36" s="373" t="s">
        <v>75</v>
      </c>
      <c r="L36" s="373" t="s">
        <v>76</v>
      </c>
    </row>
    <row r="37" spans="1:12" ht="14.25" customHeight="1">
      <c r="A37" s="374"/>
      <c r="B37" s="400"/>
      <c r="C37" s="401"/>
      <c r="D37" s="402"/>
      <c r="E37" s="377"/>
      <c r="F37" s="106" t="s">
        <v>54</v>
      </c>
      <c r="G37" s="107" t="s">
        <v>55</v>
      </c>
      <c r="H37" s="106" t="s">
        <v>54</v>
      </c>
      <c r="I37" s="107" t="s">
        <v>55</v>
      </c>
      <c r="J37" s="377"/>
      <c r="K37" s="374"/>
      <c r="L37" s="374"/>
    </row>
    <row r="38" spans="1:12" ht="15" customHeight="1">
      <c r="A38" s="35" t="s">
        <v>1</v>
      </c>
      <c r="B38" s="345" t="s">
        <v>3</v>
      </c>
      <c r="C38" s="346"/>
      <c r="D38" s="347"/>
      <c r="E38" s="97">
        <v>224549</v>
      </c>
      <c r="F38" s="98"/>
      <c r="G38" s="99"/>
      <c r="H38" s="100"/>
      <c r="I38" s="100"/>
      <c r="J38" s="97">
        <f aca="true" t="shared" si="2" ref="J38:J46">E38-F38-G38+H38+I38</f>
        <v>224549</v>
      </c>
      <c r="K38" s="94">
        <f>J38-L38</f>
        <v>24549</v>
      </c>
      <c r="L38" s="94">
        <v>200000</v>
      </c>
    </row>
    <row r="39" spans="1:12" ht="15" customHeight="1">
      <c r="A39" s="75">
        <v>600</v>
      </c>
      <c r="B39" s="345" t="s">
        <v>7</v>
      </c>
      <c r="C39" s="346"/>
      <c r="D39" s="347"/>
      <c r="E39" s="97">
        <v>1000</v>
      </c>
      <c r="F39" s="98"/>
      <c r="G39" s="98"/>
      <c r="H39" s="97"/>
      <c r="I39" s="97"/>
      <c r="J39" s="97">
        <f>E39-F39-G39+H39+I39</f>
        <v>1000</v>
      </c>
      <c r="K39" s="94">
        <f>J39-L39</f>
        <v>1000</v>
      </c>
      <c r="L39" s="97"/>
    </row>
    <row r="40" spans="1:12" ht="15" customHeight="1">
      <c r="A40" s="50">
        <v>700</v>
      </c>
      <c r="B40" s="345" t="s">
        <v>77</v>
      </c>
      <c r="C40" s="346"/>
      <c r="D40" s="347"/>
      <c r="E40" s="97">
        <v>33191076</v>
      </c>
      <c r="F40" s="98"/>
      <c r="G40" s="98"/>
      <c r="H40" s="97"/>
      <c r="I40" s="97"/>
      <c r="J40" s="97">
        <f t="shared" si="2"/>
        <v>33191076</v>
      </c>
      <c r="K40" s="94">
        <f>J40-L40</f>
        <v>19291076</v>
      </c>
      <c r="L40" s="97">
        <v>13900000</v>
      </c>
    </row>
    <row r="41" spans="1:12" ht="15" customHeight="1">
      <c r="A41" s="75">
        <v>710</v>
      </c>
      <c r="B41" s="345" t="s">
        <v>15</v>
      </c>
      <c r="C41" s="346"/>
      <c r="D41" s="347"/>
      <c r="E41" s="97">
        <v>2700</v>
      </c>
      <c r="F41" s="98"/>
      <c r="G41" s="98"/>
      <c r="H41" s="97"/>
      <c r="I41" s="97"/>
      <c r="J41" s="97">
        <f>E41-F41-G41+H41+I41</f>
        <v>2700</v>
      </c>
      <c r="K41" s="94">
        <f>J41-L41</f>
        <v>2700</v>
      </c>
      <c r="L41" s="97"/>
    </row>
    <row r="42" spans="1:12" ht="15" customHeight="1">
      <c r="A42" s="50">
        <v>720</v>
      </c>
      <c r="B42" s="345" t="s">
        <v>35</v>
      </c>
      <c r="C42" s="346"/>
      <c r="D42" s="347"/>
      <c r="E42" s="97">
        <v>1116165</v>
      </c>
      <c r="F42" s="98"/>
      <c r="G42" s="98"/>
      <c r="H42" s="97"/>
      <c r="I42" s="97"/>
      <c r="J42" s="97">
        <f t="shared" si="2"/>
        <v>1116165</v>
      </c>
      <c r="K42" s="94">
        <f>J42-L42</f>
        <v>183000</v>
      </c>
      <c r="L42" s="97">
        <v>933165</v>
      </c>
    </row>
    <row r="43" spans="1:12" ht="15" customHeight="1">
      <c r="A43" s="49">
        <v>750</v>
      </c>
      <c r="B43" s="345" t="s">
        <v>31</v>
      </c>
      <c r="C43" s="346"/>
      <c r="D43" s="347"/>
      <c r="E43" s="94">
        <v>233129</v>
      </c>
      <c r="F43" s="95"/>
      <c r="G43" s="95"/>
      <c r="H43" s="94"/>
      <c r="I43" s="94"/>
      <c r="J43" s="97">
        <f t="shared" si="2"/>
        <v>233129</v>
      </c>
      <c r="K43" s="94">
        <f aca="true" t="shared" si="3" ref="K43:K51">J43-L43</f>
        <v>233129</v>
      </c>
      <c r="L43" s="94"/>
    </row>
    <row r="44" spans="1:12" ht="53.25" customHeight="1">
      <c r="A44" s="49">
        <v>751</v>
      </c>
      <c r="B44" s="457" t="s">
        <v>23</v>
      </c>
      <c r="C44" s="458"/>
      <c r="D44" s="459"/>
      <c r="E44" s="101">
        <v>3230</v>
      </c>
      <c r="F44" s="102"/>
      <c r="G44" s="103"/>
      <c r="H44" s="104"/>
      <c r="I44" s="94"/>
      <c r="J44" s="97">
        <f t="shared" si="2"/>
        <v>3230</v>
      </c>
      <c r="K44" s="94">
        <f t="shared" si="3"/>
        <v>3230</v>
      </c>
      <c r="L44" s="96"/>
    </row>
    <row r="45" spans="1:12" ht="27.75" customHeight="1">
      <c r="A45" s="71">
        <v>754</v>
      </c>
      <c r="B45" s="454" t="s">
        <v>26</v>
      </c>
      <c r="C45" s="466"/>
      <c r="D45" s="467"/>
      <c r="E45" s="94">
        <v>129182</v>
      </c>
      <c r="F45" s="95"/>
      <c r="G45" s="95"/>
      <c r="H45" s="94"/>
      <c r="I45" s="94"/>
      <c r="J45" s="94">
        <f t="shared" si="2"/>
        <v>129182</v>
      </c>
      <c r="K45" s="94">
        <f t="shared" si="3"/>
        <v>129182</v>
      </c>
      <c r="L45" s="94"/>
    </row>
    <row r="46" spans="1:12" ht="54.75" customHeight="1">
      <c r="A46" s="71">
        <v>756</v>
      </c>
      <c r="B46" s="454" t="s">
        <v>85</v>
      </c>
      <c r="C46" s="466"/>
      <c r="D46" s="467"/>
      <c r="E46" s="94">
        <v>81376731</v>
      </c>
      <c r="F46" s="95"/>
      <c r="G46" s="95"/>
      <c r="H46" s="94"/>
      <c r="I46" s="94"/>
      <c r="J46" s="94">
        <f t="shared" si="2"/>
        <v>81376731</v>
      </c>
      <c r="K46" s="94">
        <f t="shared" si="3"/>
        <v>81376731</v>
      </c>
      <c r="L46" s="96"/>
    </row>
    <row r="47" spans="1:12" ht="15.75" customHeight="1">
      <c r="A47" s="50">
        <v>758</v>
      </c>
      <c r="B47" s="454" t="s">
        <v>9</v>
      </c>
      <c r="C47" s="466"/>
      <c r="D47" s="467"/>
      <c r="E47" s="97">
        <v>25587575</v>
      </c>
      <c r="F47" s="98"/>
      <c r="G47" s="99"/>
      <c r="H47" s="97"/>
      <c r="I47" s="97"/>
      <c r="J47" s="97">
        <f aca="true" t="shared" si="4" ref="J47:J53">E47-F47-G47+H47+I47</f>
        <v>25587575</v>
      </c>
      <c r="K47" s="94">
        <f t="shared" si="3"/>
        <v>25587575</v>
      </c>
      <c r="L47" s="97"/>
    </row>
    <row r="48" spans="1:12" ht="15" customHeight="1">
      <c r="A48" s="50">
        <v>801</v>
      </c>
      <c r="B48" s="454" t="s">
        <v>10</v>
      </c>
      <c r="C48" s="466"/>
      <c r="D48" s="467"/>
      <c r="E48" s="97">
        <v>3683887</v>
      </c>
      <c r="F48" s="98">
        <f>G11</f>
        <v>70000</v>
      </c>
      <c r="G48" s="98"/>
      <c r="H48" s="97">
        <f>I11</f>
        <v>340722</v>
      </c>
      <c r="I48" s="97"/>
      <c r="J48" s="97">
        <f t="shared" si="4"/>
        <v>3954609</v>
      </c>
      <c r="K48" s="94">
        <f t="shared" si="3"/>
        <v>3954609</v>
      </c>
      <c r="L48" s="97"/>
    </row>
    <row r="49" spans="1:12" ht="15" customHeight="1">
      <c r="A49" s="50">
        <v>852</v>
      </c>
      <c r="B49" s="454" t="s">
        <v>12</v>
      </c>
      <c r="C49" s="466"/>
      <c r="D49" s="467"/>
      <c r="E49" s="97">
        <v>2815839</v>
      </c>
      <c r="F49" s="98">
        <f>G15</f>
        <v>1050</v>
      </c>
      <c r="G49" s="99"/>
      <c r="H49" s="100"/>
      <c r="I49" s="100"/>
      <c r="J49" s="97">
        <f t="shared" si="4"/>
        <v>2814789</v>
      </c>
      <c r="K49" s="94">
        <f t="shared" si="3"/>
        <v>2814789</v>
      </c>
      <c r="L49" s="97"/>
    </row>
    <row r="50" spans="1:12" ht="33" customHeight="1">
      <c r="A50" s="75">
        <v>853</v>
      </c>
      <c r="B50" s="454" t="s">
        <v>98</v>
      </c>
      <c r="C50" s="466"/>
      <c r="D50" s="467"/>
      <c r="E50" s="97">
        <v>183375</v>
      </c>
      <c r="F50" s="98"/>
      <c r="G50" s="98"/>
      <c r="H50" s="97"/>
      <c r="I50" s="97"/>
      <c r="J50" s="97">
        <f t="shared" si="4"/>
        <v>183375</v>
      </c>
      <c r="K50" s="94">
        <f>J50</f>
        <v>183375</v>
      </c>
      <c r="L50" s="97"/>
    </row>
    <row r="51" spans="1:12" ht="24.75" customHeight="1">
      <c r="A51" s="73">
        <v>854</v>
      </c>
      <c r="B51" s="454" t="s">
        <v>13</v>
      </c>
      <c r="C51" s="455"/>
      <c r="D51" s="456"/>
      <c r="E51" s="97">
        <v>73731</v>
      </c>
      <c r="F51" s="98"/>
      <c r="G51" s="98"/>
      <c r="H51" s="97">
        <f>I18</f>
        <v>18900</v>
      </c>
      <c r="I51" s="97"/>
      <c r="J51" s="97">
        <f t="shared" si="4"/>
        <v>92631</v>
      </c>
      <c r="K51" s="94">
        <f t="shared" si="3"/>
        <v>92631</v>
      </c>
      <c r="L51" s="97"/>
    </row>
    <row r="52" spans="1:12" ht="25.5" customHeight="1">
      <c r="A52" s="50">
        <v>900</v>
      </c>
      <c r="B52" s="519" t="s">
        <v>14</v>
      </c>
      <c r="C52" s="520"/>
      <c r="D52" s="521"/>
      <c r="E52" s="97">
        <v>110980</v>
      </c>
      <c r="F52" s="98"/>
      <c r="G52" s="98"/>
      <c r="H52" s="97"/>
      <c r="I52" s="97"/>
      <c r="J52" s="97">
        <f t="shared" si="4"/>
        <v>110980</v>
      </c>
      <c r="K52" s="94">
        <f>J52-L52</f>
        <v>110980</v>
      </c>
      <c r="L52" s="97"/>
    </row>
    <row r="53" spans="1:12" ht="15" customHeight="1">
      <c r="A53" s="49">
        <v>926</v>
      </c>
      <c r="B53" s="532" t="s">
        <v>78</v>
      </c>
      <c r="C53" s="533"/>
      <c r="D53" s="534"/>
      <c r="E53" s="94">
        <v>152351</v>
      </c>
      <c r="F53" s="95"/>
      <c r="G53" s="95"/>
      <c r="H53" s="94"/>
      <c r="I53" s="94"/>
      <c r="J53" s="97">
        <f t="shared" si="4"/>
        <v>152351</v>
      </c>
      <c r="K53" s="94">
        <f>J53-L53</f>
        <v>152351</v>
      </c>
      <c r="L53" s="94"/>
    </row>
    <row r="54" spans="1:12" ht="14.25" customHeight="1">
      <c r="A54" s="108" t="s">
        <v>4</v>
      </c>
      <c r="B54" s="526" t="s">
        <v>79</v>
      </c>
      <c r="C54" s="527"/>
      <c r="D54" s="528"/>
      <c r="E54" s="105">
        <f>SUM(E38:E46,E47:E53)</f>
        <v>148885500</v>
      </c>
      <c r="F54" s="105">
        <f>SUM(F38:F53)</f>
        <v>71050</v>
      </c>
      <c r="G54" s="105">
        <f aca="true" t="shared" si="5" ref="G54:L54">SUM(G38:G46,G47:G53)</f>
        <v>0</v>
      </c>
      <c r="H54" s="105">
        <f>SUM(H38:H46,H47:H53)</f>
        <v>359622</v>
      </c>
      <c r="I54" s="105">
        <f t="shared" si="5"/>
        <v>0</v>
      </c>
      <c r="J54" s="105">
        <f t="shared" si="5"/>
        <v>149174072</v>
      </c>
      <c r="K54" s="105">
        <f t="shared" si="5"/>
        <v>134140907</v>
      </c>
      <c r="L54" s="105">
        <f t="shared" si="5"/>
        <v>15033165</v>
      </c>
    </row>
    <row r="55" spans="1:12" ht="13.5" customHeight="1">
      <c r="A55" s="36"/>
      <c r="B55" s="36"/>
      <c r="C55" s="36"/>
      <c r="D55" s="36"/>
      <c r="E55" s="37"/>
      <c r="F55" s="37"/>
      <c r="G55" s="37"/>
      <c r="H55" s="37"/>
      <c r="I55" s="37"/>
      <c r="J55" s="25"/>
      <c r="K55" s="38"/>
      <c r="L55" s="38"/>
    </row>
    <row r="56" spans="1:12" ht="13.5" customHeight="1">
      <c r="A56" s="36"/>
      <c r="B56" s="36"/>
      <c r="C56" s="36"/>
      <c r="D56" s="36"/>
      <c r="E56" s="37"/>
      <c r="F56" s="37"/>
      <c r="G56" s="37"/>
      <c r="H56" s="37"/>
      <c r="I56" s="37"/>
      <c r="J56" s="25"/>
      <c r="K56" s="38"/>
      <c r="L56" s="38"/>
    </row>
    <row r="57" spans="1:12" ht="9.75" customHeight="1">
      <c r="A57" s="36"/>
      <c r="B57" s="36"/>
      <c r="C57" s="36"/>
      <c r="D57" s="36"/>
      <c r="E57" s="37"/>
      <c r="F57" s="37"/>
      <c r="G57" s="37"/>
      <c r="H57" s="37"/>
      <c r="I57" s="37"/>
      <c r="J57" s="25"/>
      <c r="K57" s="38"/>
      <c r="L57" s="38"/>
    </row>
    <row r="58" spans="1:12" ht="13.5" customHeight="1">
      <c r="A58" s="36"/>
      <c r="B58" s="36"/>
      <c r="C58" s="36"/>
      <c r="D58" s="36"/>
      <c r="E58" s="37"/>
      <c r="F58" s="37"/>
      <c r="G58" s="37"/>
      <c r="H58" s="37"/>
      <c r="I58" s="37"/>
      <c r="J58" s="25"/>
      <c r="K58" s="38"/>
      <c r="L58" s="38"/>
    </row>
    <row r="59" spans="1:12" ht="7.5" customHeight="1">
      <c r="A59" s="36"/>
      <c r="B59" s="36"/>
      <c r="C59" s="36"/>
      <c r="D59" s="36"/>
      <c r="E59" s="37"/>
      <c r="F59" s="37"/>
      <c r="G59" s="37"/>
      <c r="H59" s="37"/>
      <c r="I59" s="37"/>
      <c r="J59" s="25"/>
      <c r="K59" s="38"/>
      <c r="L59" s="38"/>
    </row>
    <row r="60" spans="1:12" ht="13.5" customHeight="1">
      <c r="A60" s="508" t="s">
        <v>80</v>
      </c>
      <c r="B60" s="509"/>
      <c r="C60" s="509"/>
      <c r="D60" s="509"/>
      <c r="E60" s="509"/>
      <c r="F60" s="509"/>
      <c r="G60" s="509"/>
      <c r="H60" s="509"/>
      <c r="I60" s="510"/>
      <c r="J60" s="470">
        <f>SUM(J61:K65)</f>
        <v>3109070</v>
      </c>
      <c r="K60" s="471"/>
      <c r="L60" s="39"/>
    </row>
    <row r="61" spans="1:12" ht="16.5" customHeight="1">
      <c r="A61" s="472" t="s">
        <v>90</v>
      </c>
      <c r="B61" s="473"/>
      <c r="C61" s="473"/>
      <c r="D61" s="473"/>
      <c r="E61" s="473"/>
      <c r="F61" s="473"/>
      <c r="G61" s="473"/>
      <c r="H61" s="473"/>
      <c r="I61" s="474"/>
      <c r="J61" s="506">
        <v>2490832</v>
      </c>
      <c r="K61" s="507"/>
      <c r="L61" s="39"/>
    </row>
    <row r="62" spans="1:12" ht="16.5" customHeight="1">
      <c r="A62" s="483" t="s">
        <v>91</v>
      </c>
      <c r="B62" s="484"/>
      <c r="C62" s="484"/>
      <c r="D62" s="484"/>
      <c r="E62" s="484"/>
      <c r="F62" s="484"/>
      <c r="G62" s="484"/>
      <c r="H62" s="484"/>
      <c r="I62" s="485"/>
      <c r="J62" s="486">
        <v>444603</v>
      </c>
      <c r="K62" s="487"/>
      <c r="L62" s="39"/>
    </row>
    <row r="63" spans="1:12" ht="49.5" customHeight="1">
      <c r="A63" s="483" t="s">
        <v>196</v>
      </c>
      <c r="B63" s="484"/>
      <c r="C63" s="484"/>
      <c r="D63" s="484"/>
      <c r="E63" s="484"/>
      <c r="F63" s="484"/>
      <c r="G63" s="484"/>
      <c r="H63" s="484"/>
      <c r="I63" s="485"/>
      <c r="J63" s="486">
        <v>18900</v>
      </c>
      <c r="K63" s="493"/>
      <c r="L63" s="39"/>
    </row>
    <row r="64" spans="1:12" ht="17.25" customHeight="1">
      <c r="A64" s="483" t="s">
        <v>122</v>
      </c>
      <c r="B64" s="484"/>
      <c r="C64" s="484"/>
      <c r="D64" s="484"/>
      <c r="E64" s="484"/>
      <c r="F64" s="484"/>
      <c r="G64" s="484"/>
      <c r="H64" s="484"/>
      <c r="I64" s="485"/>
      <c r="J64" s="486" t="s">
        <v>234</v>
      </c>
      <c r="K64" s="487"/>
      <c r="L64" s="39"/>
    </row>
    <row r="65" spans="1:12" ht="17.25" customHeight="1">
      <c r="A65" s="477" t="s">
        <v>123</v>
      </c>
      <c r="B65" s="478"/>
      <c r="C65" s="478"/>
      <c r="D65" s="478"/>
      <c r="E65" s="478"/>
      <c r="F65" s="478"/>
      <c r="G65" s="478"/>
      <c r="H65" s="478"/>
      <c r="I65" s="479"/>
      <c r="J65" s="475">
        <v>154735</v>
      </c>
      <c r="K65" s="476"/>
      <c r="L65" s="39"/>
    </row>
    <row r="66" spans="1:12" ht="23.25" customHeight="1">
      <c r="A66" s="90" t="s">
        <v>81</v>
      </c>
      <c r="B66" s="91"/>
      <c r="C66" s="91"/>
      <c r="D66" s="91"/>
      <c r="E66" s="91"/>
      <c r="F66" s="91"/>
      <c r="G66" s="91"/>
      <c r="H66" s="91"/>
      <c r="I66" s="92"/>
      <c r="J66" s="470">
        <v>350000</v>
      </c>
      <c r="K66" s="471"/>
      <c r="L66" s="39"/>
    </row>
    <row r="67" spans="1:12" ht="15" customHeight="1">
      <c r="A67" s="93">
        <v>931</v>
      </c>
      <c r="B67" s="482" t="s">
        <v>92</v>
      </c>
      <c r="C67" s="517"/>
      <c r="D67" s="517"/>
      <c r="E67" s="517"/>
      <c r="F67" s="517"/>
      <c r="G67" s="517"/>
      <c r="H67" s="517"/>
      <c r="I67" s="518"/>
      <c r="J67" s="480"/>
      <c r="K67" s="492"/>
      <c r="L67" s="39"/>
    </row>
    <row r="68" spans="1:12" ht="15" customHeight="1">
      <c r="A68" s="93">
        <v>952</v>
      </c>
      <c r="B68" s="482" t="s">
        <v>101</v>
      </c>
      <c r="C68" s="455"/>
      <c r="D68" s="455"/>
      <c r="E68" s="455"/>
      <c r="F68" s="455"/>
      <c r="G68" s="455"/>
      <c r="H68" s="455"/>
      <c r="I68" s="456"/>
      <c r="J68" s="480"/>
      <c r="K68" s="481"/>
      <c r="L68" s="39"/>
    </row>
    <row r="69" spans="1:12" ht="50.25" customHeight="1">
      <c r="A69" s="93">
        <v>950</v>
      </c>
      <c r="B69" s="482" t="s">
        <v>89</v>
      </c>
      <c r="C69" s="517"/>
      <c r="D69" s="517"/>
      <c r="E69" s="517"/>
      <c r="F69" s="517"/>
      <c r="G69" s="517"/>
      <c r="H69" s="517"/>
      <c r="I69" s="518"/>
      <c r="J69" s="480">
        <v>3600000</v>
      </c>
      <c r="K69" s="492"/>
      <c r="L69" s="39"/>
    </row>
    <row r="70" spans="1:12" ht="15" customHeight="1">
      <c r="A70" s="44" t="s">
        <v>5</v>
      </c>
      <c r="B70" s="514" t="s">
        <v>82</v>
      </c>
      <c r="C70" s="515"/>
      <c r="D70" s="515"/>
      <c r="E70" s="515"/>
      <c r="F70" s="515"/>
      <c r="G70" s="515"/>
      <c r="H70" s="515"/>
      <c r="I70" s="516"/>
      <c r="J70" s="490">
        <f>SUM(J67:K69)</f>
        <v>3600000</v>
      </c>
      <c r="K70" s="491"/>
      <c r="L70" s="39"/>
    </row>
    <row r="71" spans="1:12" ht="15" customHeight="1">
      <c r="A71" s="45" t="s">
        <v>84</v>
      </c>
      <c r="B71" s="511" t="s">
        <v>83</v>
      </c>
      <c r="C71" s="512"/>
      <c r="D71" s="512"/>
      <c r="E71" s="512"/>
      <c r="F71" s="512"/>
      <c r="G71" s="512"/>
      <c r="H71" s="512"/>
      <c r="I71" s="513"/>
      <c r="J71" s="488">
        <f>J70+J54</f>
        <v>152774072</v>
      </c>
      <c r="K71" s="489"/>
      <c r="L71" s="39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</sheetData>
  <sheetProtection/>
  <mergeCells count="67">
    <mergeCell ref="D11:F11"/>
    <mergeCell ref="D12:F12"/>
    <mergeCell ref="D14:F14"/>
    <mergeCell ref="D13:F13"/>
    <mergeCell ref="D15:F15"/>
    <mergeCell ref="D16:F16"/>
    <mergeCell ref="D17:F17"/>
    <mergeCell ref="E35:E37"/>
    <mergeCell ref="A63:I63"/>
    <mergeCell ref="B54:D54"/>
    <mergeCell ref="H36:I36"/>
    <mergeCell ref="A62:I62"/>
    <mergeCell ref="A21:F21"/>
    <mergeCell ref="B53:D53"/>
    <mergeCell ref="B43:D43"/>
    <mergeCell ref="B42:D42"/>
    <mergeCell ref="A33:L33"/>
    <mergeCell ref="A35:A37"/>
    <mergeCell ref="K36:K37"/>
    <mergeCell ref="L36:L37"/>
    <mergeCell ref="K35:L35"/>
    <mergeCell ref="B47:D47"/>
    <mergeCell ref="B35:D37"/>
    <mergeCell ref="F35:I35"/>
    <mergeCell ref="B46:D46"/>
    <mergeCell ref="B39:D39"/>
    <mergeCell ref="B71:I71"/>
    <mergeCell ref="B70:I70"/>
    <mergeCell ref="B69:I69"/>
    <mergeCell ref="B67:I67"/>
    <mergeCell ref="B52:D52"/>
    <mergeCell ref="B48:D48"/>
    <mergeCell ref="A7:J7"/>
    <mergeCell ref="I9:J9"/>
    <mergeCell ref="A9:C9"/>
    <mergeCell ref="D9:F10"/>
    <mergeCell ref="G9:H9"/>
    <mergeCell ref="J61:K61"/>
    <mergeCell ref="J35:J37"/>
    <mergeCell ref="A60:I60"/>
    <mergeCell ref="B45:D45"/>
    <mergeCell ref="B38:D38"/>
    <mergeCell ref="J71:K71"/>
    <mergeCell ref="J70:K70"/>
    <mergeCell ref="J69:K69"/>
    <mergeCell ref="J67:K67"/>
    <mergeCell ref="J66:K66"/>
    <mergeCell ref="J63:K63"/>
    <mergeCell ref="J64:K64"/>
    <mergeCell ref="J60:K60"/>
    <mergeCell ref="A61:I61"/>
    <mergeCell ref="J65:K65"/>
    <mergeCell ref="A65:I65"/>
    <mergeCell ref="J68:K68"/>
    <mergeCell ref="B68:I68"/>
    <mergeCell ref="A64:I64"/>
    <mergeCell ref="J62:K62"/>
    <mergeCell ref="D20:F20"/>
    <mergeCell ref="B51:D51"/>
    <mergeCell ref="B44:D44"/>
    <mergeCell ref="B40:D40"/>
    <mergeCell ref="B41:D41"/>
    <mergeCell ref="D18:F18"/>
    <mergeCell ref="D19:F19"/>
    <mergeCell ref="B50:D50"/>
    <mergeCell ref="B49:D49"/>
    <mergeCell ref="F36:G36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2013-10-02T11:39:18Z</cp:lastPrinted>
  <dcterms:created xsi:type="dcterms:W3CDTF">2004-08-03T08:26:30Z</dcterms:created>
  <dcterms:modified xsi:type="dcterms:W3CDTF">2013-10-04T10:01:44Z</dcterms:modified>
  <cp:category/>
  <cp:version/>
  <cp:contentType/>
  <cp:contentStatus/>
</cp:coreProperties>
</file>