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ochody" sheetId="1" r:id="rId1"/>
    <sheet name="ZEST_DZIALOW" sheetId="2" r:id="rId2"/>
    <sheet name="Dotacje" sheetId="3" r:id="rId3"/>
  </sheets>
  <definedNames>
    <definedName name="_xlnm.Print_Titles" localSheetId="0">'Dochody'!$8:$10</definedName>
    <definedName name="_xlnm.Print_Titles" localSheetId="2">'Dotacje'!$3:$3</definedName>
  </definedNames>
  <calcPr fullCalcOnLoad="1"/>
</workbook>
</file>

<file path=xl/sharedStrings.xml><?xml version="1.0" encoding="utf-8"?>
<sst xmlns="http://schemas.openxmlformats.org/spreadsheetml/2006/main" count="404" uniqueCount="217">
  <si>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</si>
  <si>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</si>
  <si>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</si>
  <si>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</si>
  <si>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</si>
  <si>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</si>
  <si>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</si>
  <si>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</si>
  <si>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</si>
  <si>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</si>
  <si>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</si>
  <si>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</si>
  <si>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Wpływy z podatku dochodowego od osób fizycznych 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</si>
  <si>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</si>
  <si>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</si>
  <si>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</si>
  <si>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</si>
  <si>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</si>
  <si>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</si>
  <si>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</si>
  <si>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</si>
  <si>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</si>
  <si>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</si>
  <si>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</si>
  <si>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</si>
  <si>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 xml:space="preserve">RAZEM DOCHODY </t>
  </si>
  <si>
    <t>Gospodarka mieszkaniowa</t>
  </si>
  <si>
    <t>Administracja publiczna</t>
  </si>
  <si>
    <t xml:space="preserve">Różne rozliczenia </t>
  </si>
  <si>
    <t xml:space="preserve">Oświata i wychowanie </t>
  </si>
  <si>
    <t xml:space="preserve">Gospodarka komunalna i ochrona środowiska </t>
  </si>
  <si>
    <t>GOSPODARKA KOMUNALNA I OCHRONA ŚRODOWISKA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</si>
  <si>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</si>
  <si>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</si>
  <si>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</si>
  <si>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</si>
  <si>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</si>
  <si>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 xml:space="preserve"> §</t>
  </si>
  <si>
    <t>Nazwa działu, rozdziału i paragrafu</t>
  </si>
  <si>
    <t>0750</t>
  </si>
  <si>
    <t>0690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</si>
  <si>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</si>
  <si>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</si>
  <si>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</si>
  <si>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</si>
  <si>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</si>
  <si>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</si>
  <si>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</si>
  <si>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</si>
  <si>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</si>
  <si>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</si>
  <si>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</si>
  <si>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</si>
  <si>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</si>
  <si>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</si>
  <si>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</si>
  <si>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</si>
  <si>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</si>
  <si>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</si>
  <si>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Wpływy z innych opłat stanowiących dochody j.s.t. na podstawie ustaw</t>
  </si>
  <si>
    <t>0430</t>
  </si>
  <si>
    <t>Wpływy z opłaty targowej</t>
  </si>
  <si>
    <t>Przedszkola</t>
  </si>
  <si>
    <t xml:space="preserve">Wpływy z usług </t>
  </si>
  <si>
    <t>Zasiłki i pomoc w naturze oraz składki na ubezpieczenie emerytalne i rentowe</t>
  </si>
  <si>
    <t>Dotacje celowe otrzymane z budżetu państwa na realizację własnych zadań bieżących gmin</t>
  </si>
  <si>
    <t>Dotacje celowe otrzymane z budżetu państwana realizację własnych zadań bieżących gmin</t>
  </si>
  <si>
    <t>0490</t>
  </si>
  <si>
    <t>Wykonanie</t>
  </si>
  <si>
    <t>%</t>
  </si>
  <si>
    <t>Plan po zmianach</t>
  </si>
  <si>
    <t>Wójta Gminy Lesznowola</t>
  </si>
  <si>
    <t>URZĘDY NACZELNYCH ORGANÓW WŁADZY PAŃSTWOWEJ, KONTROLI I OCHRONY PRAWA I SADOWNICTWA</t>
  </si>
  <si>
    <t xml:space="preserve">Wpływy z innych lokalnych opłat pobieranych przez  j.s.t. na podstawie odrębnych ustaw </t>
  </si>
  <si>
    <t>EDUKACYJNA OPIEKA WYCHOWAWCZA</t>
  </si>
  <si>
    <t>Zadania z zakresu kultury fizycznej i sportu</t>
  </si>
  <si>
    <t>Edukacyjna opieka wychowawcza</t>
  </si>
  <si>
    <t>Załącznik Nr 2</t>
  </si>
  <si>
    <t>01095</t>
  </si>
  <si>
    <t>Dochody jst związane z realizacją zadań z zakresu administracji rządowej oraz innych zadań zleconych ustawami</t>
  </si>
  <si>
    <t xml:space="preserve">Wpływy z różnych opłat </t>
  </si>
  <si>
    <t>Bieżące</t>
  </si>
  <si>
    <t xml:space="preserve">Plan </t>
  </si>
  <si>
    <t xml:space="preserve">Wykonanie  </t>
  </si>
  <si>
    <t xml:space="preserve">% </t>
  </si>
  <si>
    <t>Majątkowe</t>
  </si>
  <si>
    <t>W tym:</t>
  </si>
  <si>
    <t>Promocja jednostek samorządu terytorialnego</t>
  </si>
  <si>
    <t>INFORMATYKA</t>
  </si>
  <si>
    <t>Oddziały przedszkolne w szkołach podstawowych</t>
  </si>
  <si>
    <t>Zasiłki stałe</t>
  </si>
  <si>
    <t>Wpływy i wydatki związane z gromadzeniem środków z opłat i kar za korzystanie ze środowiska</t>
  </si>
  <si>
    <t>Dochody ogółem</t>
  </si>
  <si>
    <t xml:space="preserve">z tego </t>
  </si>
  <si>
    <t xml:space="preserve">Rodzaj dochodów </t>
  </si>
  <si>
    <t xml:space="preserve">Rozdz. </t>
  </si>
  <si>
    <t>§</t>
  </si>
  <si>
    <t>Subwencje</t>
  </si>
  <si>
    <t xml:space="preserve">Razem </t>
  </si>
  <si>
    <t>Razem</t>
  </si>
  <si>
    <t>RAZEM DOTACJE</t>
  </si>
  <si>
    <t>DOCHODY OD OSÓB PRAWNYCH, OSÓB FIZYCZNYCH I OD INNYCH JEDNOSTEK NIEPOSIADAJĄCYCH OSOBOWOŚCI PRAWNEJ ORAZ WYDATKI ZWIĄZANE Z ICH POBOREM</t>
  </si>
  <si>
    <t>Wpływy z różnych opłat</t>
  </si>
  <si>
    <t>Wpływy do budżetu pozostałości środków finansowych gromadzonych na wydzielonym rachunku jednostki budżetowej</t>
  </si>
  <si>
    <t xml:space="preserve">                                                                                  </t>
  </si>
  <si>
    <t xml:space="preserve">                       </t>
  </si>
  <si>
    <t>Urzędy naczelnych organów władzy państwowej, kontroli i ochrony prawa</t>
  </si>
  <si>
    <t>Wpływ ze zwrotów dotacji oraz płatności , w tym wykorzystanych niezgodnie z przeznaczeniem lub wykorzystanych z naruszeniem procedur, o których mowa a art. 184 ustawy, pobranych niezależnie lub w nadmiernej wysokości</t>
  </si>
  <si>
    <t>TRANSPORT I ŁĄCZNOSĆ</t>
  </si>
  <si>
    <t>Drogi publiczne gminne</t>
  </si>
  <si>
    <t>Transport i łączność</t>
  </si>
  <si>
    <t>Składki na ubezpieczenie zdrowotne opłacane za osoby pobierające niektóre świadczenia z pomocy społecznej, niektóre świadczenia rodzinne oraz za osoby uczestniczące  w zajęciach w centrum integracji społecznej</t>
  </si>
  <si>
    <t xml:space="preserve">Usługi opiekuńcze i specjalistyczne usługi opiekuńcze </t>
  </si>
  <si>
    <t xml:space="preserve">Pomoc materialna dla uczniów </t>
  </si>
  <si>
    <t xml:space="preserve">Oświetlenie ulic, placów i dróg </t>
  </si>
  <si>
    <t xml:space="preserve">Inne formy wychowania przedszkolnego </t>
  </si>
  <si>
    <t xml:space="preserve">KULTURA FIZYCZNA </t>
  </si>
  <si>
    <t xml:space="preserve">Kultura fizyczna </t>
  </si>
  <si>
    <t>Urzędy naczelnych organów władzy państwowej, kontroli i ochrony prawa i sądownictwa</t>
  </si>
  <si>
    <t>0960</t>
  </si>
  <si>
    <t>Gimnazja</t>
  </si>
  <si>
    <t>Dodatki mieszkaniowe</t>
  </si>
  <si>
    <t>Gospodarka odpadami</t>
  </si>
  <si>
    <t>Uzupełnienie subwencji ogólnej dla jednostek samorządu terytorialnego</t>
  </si>
  <si>
    <t>Środki na uzupełnienie dochodów gmin</t>
  </si>
  <si>
    <t>Wpływy z różnych dochodów</t>
  </si>
  <si>
    <t>Różne rozliczenia finansowe</t>
  </si>
  <si>
    <t>Bezpieczeństwo publiczne i ochrona przeciwpożarowa</t>
  </si>
  <si>
    <t>Kultura i ochrona dziedzictwa narodowego</t>
  </si>
  <si>
    <t xml:space="preserve">Dochody od osób prawnych, od osób fizycznych i od jednostek nie posiadających osobow prawnej </t>
  </si>
  <si>
    <t>PRZETWÓRSTWO PRZEMYSŁOWE</t>
  </si>
  <si>
    <t>Rozwój przedsiębiorczości</t>
  </si>
  <si>
    <t>0550</t>
  </si>
  <si>
    <t>Wpływy z opłat z tytułu użytkowania wieczystego nieruchomości</t>
  </si>
  <si>
    <t>BEZPIECZEŃSTWO PUBLICZNE I OCHRONA PRZECIWPOŻAROWA</t>
  </si>
  <si>
    <t>0660</t>
  </si>
  <si>
    <t xml:space="preserve">Wpływy z opłat za korzystanie z wychowania przedszkolnego </t>
  </si>
  <si>
    <t>Realizacja zadań wymagających stosowania specjalnej organizacji nauki i metod pracy dla dzieci w przedszkolnych, oddziałach przedszkolnych w szkołach podstawowych i innych formach wychowania przedszkolnego</t>
  </si>
  <si>
    <t xml:space="preserve">Wpływy z odsetek od nieterminowych wpłat z tytułu podatków i opłat </t>
  </si>
  <si>
    <t>Wypływy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</si>
  <si>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</si>
  <si>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</si>
  <si>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 xml:space="preserve">Wpływy z podatku od działalności gospodarczej osób fizycznych, opłacanego w formie karty podatkowej </t>
  </si>
  <si>
    <t xml:space="preserve">Wpływy z podatku od nieruchomości </t>
  </si>
  <si>
    <t xml:space="preserve">Wpływy z podatku rolnego </t>
  </si>
  <si>
    <t xml:space="preserve">Wpływy z podatku leśnego </t>
  </si>
  <si>
    <t xml:space="preserve">Wpływy z podatku od środków transportowych </t>
  </si>
  <si>
    <t xml:space="preserve">Wpływy z podatku od czynności cywilnoprawnych </t>
  </si>
  <si>
    <t>Wpływy z podatku od spadków i darowizn</t>
  </si>
  <si>
    <t xml:space="preserve">Wpływy z podatku dochodowego od osób prawnych </t>
  </si>
  <si>
    <t>Dotacje celowe otrzymane z gminy na zadania bieżące realizowane na podstawie porozumień (umów) między jednostkami samorządu terytorialnego</t>
  </si>
  <si>
    <t xml:space="preserve">Dotacje celowe otrzymane z gminy na zadania bieżące realizowane na podstawie porozumień (umów) między jednostkami samorządu terytorialnego </t>
  </si>
  <si>
    <t>KULTURA I OCHRONA DZIEDZICTWA NARODOWEGO</t>
  </si>
  <si>
    <t>Wpływy z otrzymanych spadków, zapisów i darowizn w postacji pieniężnej</t>
  </si>
  <si>
    <t>W Y K O N A N I E   D O C H O D Ó W   W  D Z I A Ł A C H</t>
  </si>
  <si>
    <t>Dotacje celowe w ramach programów finansowanych z udziałem środków europejskich oraz środków, o których mowa w art. 5 ust. 1 pkt 3 oraz ust. 3 pkt 5 i 6 ustawy, lub płatności w ramach budżetu środków europejskich</t>
  </si>
  <si>
    <t>Rozdział</t>
  </si>
  <si>
    <t>Dotacje celowe  na realizację zadań bieżących z zakresu administracji rządowej</t>
  </si>
  <si>
    <t xml:space="preserve">Wpływy ze zwrotów niewykorzystanych dotacji oraz płatności </t>
  </si>
  <si>
    <t>0940</t>
  </si>
  <si>
    <t>Wpływy z rozliczeń/zwrotów z lat ubiegłych</t>
  </si>
  <si>
    <t>Wpływy z otrzymanych spadków, zapisów i darowizn w postaci pieniężnej</t>
  </si>
  <si>
    <t>Wspólna obsługa jednostek samorządu terytorialnego</t>
  </si>
  <si>
    <t>Zarządzanie kryzysowe</t>
  </si>
  <si>
    <t>0640</t>
  </si>
  <si>
    <t>Wpływy z tytułu kosztów egzekucyjnych, opłaty komorniczej i kosztów upomnień</t>
  </si>
  <si>
    <t>0590</t>
  </si>
  <si>
    <t>Wpływy z opłat za koncesje i licencje</t>
  </si>
  <si>
    <t>0950</t>
  </si>
  <si>
    <t>Wpływy z tytułu kar i odszkodowań wynikających z umów</t>
  </si>
  <si>
    <t>Dotacje celowe w ramach programów finansowanych z udziałem środków europejskich oraz środków, o których mowa w art. 5 ust. 1 pkt 3 oraz ust.3 pkt 5 i 6 ustawy, lub płatności w ramach budzetu środków europejskich, z wyłączeniem dochodów klasyfikowanych w paragrafie 205</t>
  </si>
  <si>
    <t>Dotacje otrzymane z państwowych funduszy celowych na realizację zadań bieżących jednostek sektora finansów publicznych</t>
  </si>
  <si>
    <t>Pomoc w zakresie dożywiania</t>
  </si>
  <si>
    <t>RODZINA</t>
  </si>
  <si>
    <t>Świadczenie wychowawcze</t>
  </si>
  <si>
    <t>Dotacje celowe otrzymane z budżetu państwa na zadania bieżące z zakresu administracji rządowej zlecone gminom, związane z realizacją świadczenia wychowawczego stanowiącego pomoc państwa w wychowywaniu dzieci</t>
  </si>
  <si>
    <t xml:space="preserve">Świadczenia rodzinne, świadczenia z funduszu alimentacyjnego oraz składki na ubezpieczenia emerytalne i rentowe z ubezpieczenia społecznego </t>
  </si>
  <si>
    <t>Dochody jednostek samorządu terytorialnego związane z realizacją zadań z zakresu administracji rządowej oraz innych zadań zleconych ustawami</t>
  </si>
  <si>
    <t>Karta Dużej Rodziny</t>
  </si>
  <si>
    <t>Wspieranie rodziny</t>
  </si>
  <si>
    <t>Środki otrzymane od pozostałych jednostek zaliczanych do sektora finansów publicznych na realizację  zadań bieżących jednostek zaliczanych do sektora finansów publicznych</t>
  </si>
  <si>
    <t>Tworzenie i funkcjonowanie żłobków</t>
  </si>
  <si>
    <t>0580</t>
  </si>
  <si>
    <t>Domy i ośrodki kultury, świetlice i kluby</t>
  </si>
  <si>
    <t>Środki na dofinansowanie własnych zadań bieżących gmin, powiatów, samorządów województw, pozyskane z innych źródeł</t>
  </si>
  <si>
    <t>Rodzina</t>
  </si>
  <si>
    <t>Dochody z opłat z tytułu zezwoleń na sprzedaż napojów alkoholowych</t>
  </si>
  <si>
    <t>Dotacje celowe w ramach programów finansowanych z udziałem środków europejskich oraz środków, o których mowa w art. 5 ust.1 pkt 3 oraz ust.3 pkt 5 i 6 ustawy, lub płatności w ramach budżetu środków europejskich, z wyłączeniem dochodów klasyfikowanych w paragrafie 625</t>
  </si>
  <si>
    <t>WYKONANIE DOCHODÓW  BUDŻETU GMINY ZA  2018 r.</t>
  </si>
  <si>
    <t>Środki na dofinansowanie własnych inwestycji gmin, powiatów (związków gmin, związków powiatowo-gminnych, związków powiatów), samorządów województw, pozyskane z innych źródeł</t>
  </si>
  <si>
    <t>TURYSTYKA</t>
  </si>
  <si>
    <t>Dotacje celowe w ramach programów finansowanych z udziałem środków europejskich oraz środków, o których mowa w art..5 ust.1 pkt 3 oraz ust.3 pkt5 i 6 ustawy, lub płatności w ramach budżetu środków europejskich, z wyłączeniem dochodów klasyfikowanych w paragrafie 625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</si>
  <si>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</si>
  <si>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Wybory do rad gmin, rad powiatów i sejmików województw,wybory wójtów, burmistrzów i prezydentów miast oraz referenda gminne, powiatowe i wojewódzkie</t>
  </si>
  <si>
    <t>Ochotnicze straże pożarne</t>
  </si>
  <si>
    <t>Dotacje otrzymane z państwowych funduszy celowych na finansowanie lub dofinansowanie kosztów realizacji inwestycji i zakupów inwestycyjnych  jednostek sektora finansów publicznych</t>
  </si>
  <si>
    <t>Dotacje celowe otrzymane z budżetu państwa na realizację inwestycji i zakupów inwestycyjnych własnych gmin ( związków gmin, związków powiatowo-gminnych)</t>
  </si>
  <si>
    <t>Zapewnienie uczniom prawa do bezpłatnego dostępu do podręczników, materiałów edukacyjnych lub materiałów ćwiczeniowych</t>
  </si>
  <si>
    <t>POZOSTAŁE DZIAŁANIA W ZAKRESIE POLITYKI SPOŁECZNEJ</t>
  </si>
  <si>
    <t>Wpływy z tytułu grzywien i innych kar pieniężnych od osób prawnych i innych jednostek organizacyjnych</t>
  </si>
  <si>
    <t>Oświetlenia ulic, placów i dróg</t>
  </si>
  <si>
    <t>0870</t>
  </si>
  <si>
    <t>Wpływy ze sprzedaży składników majątkowych</t>
  </si>
  <si>
    <t>Dotacja celowa na pomoc finansową udzielana między jednostkami samorzadu terytorialnego na dofinansowanie własnych zadań bieżących</t>
  </si>
  <si>
    <t>Budżetu Gminy za 2018 rok</t>
  </si>
  <si>
    <t>Turystyka</t>
  </si>
  <si>
    <t>Pozostałe działania w zakresie polityki społecznej</t>
  </si>
  <si>
    <t>Dotacje celowe w ramach programów finansowanych z udziałem środków europejskich oraz środków, o których mowa w art. 5 ust.1 pkt 3 oraz ust.3 pkt 5 i 6 ustawy, lub płatności w ramach budżetu środków europejskich z wyłączeniem dochodów klasyfikowanych w paragrafie 5</t>
  </si>
  <si>
    <t>Dotacja celowa otrzymana z tytułu pomocy finansowej udzielanej miedzy j.s.t. na dofinansowanie własnych zadań bieżących</t>
  </si>
  <si>
    <t>Dotacje otrzymane z państwowych funduszy celowych na finansowanie lub dofinansowanie kosztów realizacji inwestycji i zakupów inwestycyjnych jednostek sektora finansów publicznych</t>
  </si>
  <si>
    <t>WYBRANE DOCHODY PLANOWANE I WYKONANE ZA 2018 ROK</t>
  </si>
  <si>
    <t xml:space="preserve">Dotacje celowe otrzymane z budżetu państwa na realizację inwestycji i zakupów inwestycyjnych własnych gmin </t>
  </si>
  <si>
    <t xml:space="preserve">Dotacje majątkowe </t>
  </si>
  <si>
    <t>Lokalny transport drogowy</t>
  </si>
  <si>
    <t>do Zarządzenia Nr 37 /2019</t>
  </si>
  <si>
    <t>z dnia 27 marca 2019 r.</t>
  </si>
  <si>
    <t>Dotacje bieżące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</si>
</sst>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000000"/>
    <numFmt numFmtId="168" formatCode="0.00000000"/>
    <numFmt numFmtId="169" formatCode="0.000000"/>
    <numFmt numFmtId="170" formatCode="0.00000"/>
    <numFmt numFmtId="171" formatCode="0.0"/>
    <numFmt numFmtId="172" formatCode="#,##0.000"/>
    <numFmt numFmtId="173" formatCode="#,##0.0000"/>
    <numFmt numFmtId="174" formatCode="[$-415]d\ mmmm\ yyyy"/>
  </numFmts>
  <fonts count="59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 quotePrefix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vertical="center"/>
    </xf>
    <xf numFmtId="2" fontId="10" fillId="33" borderId="11" xfId="0" applyNumberFormat="1" applyFont="1" applyFill="1" applyBorder="1" applyAlignment="1">
      <alignment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2" fontId="3" fillId="34" borderId="13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2" fontId="3" fillId="34" borderId="14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/>
    </xf>
    <xf numFmtId="2" fontId="3" fillId="34" borderId="16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4" fontId="3" fillId="0" borderId="12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4" fontId="10" fillId="33" borderId="17" xfId="0" applyNumberFormat="1" applyFont="1" applyFill="1" applyBorder="1" applyAlignment="1">
      <alignment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16" xfId="0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/>
    </xf>
    <xf numFmtId="0" fontId="8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 wrapText="1"/>
    </xf>
    <xf numFmtId="4" fontId="10" fillId="33" borderId="13" xfId="0" applyNumberFormat="1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21" xfId="0" applyFont="1" applyBorder="1" applyAlignment="1" quotePrefix="1">
      <alignment horizontal="center" vertical="center"/>
    </xf>
    <xf numFmtId="4" fontId="3" fillId="0" borderId="18" xfId="0" applyNumberFormat="1" applyFont="1" applyBorder="1" applyAlignment="1">
      <alignment vertical="center"/>
    </xf>
    <xf numFmtId="2" fontId="3" fillId="0" borderId="18" xfId="0" applyNumberFormat="1" applyFont="1" applyBorder="1" applyAlignment="1">
      <alignment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8" fillId="0" borderId="23" xfId="0" applyFont="1" applyBorder="1" applyAlignment="1" quotePrefix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12" fillId="0" borderId="14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/>
    </xf>
    <xf numFmtId="0" fontId="8" fillId="35" borderId="24" xfId="0" applyFont="1" applyFill="1" applyBorder="1" applyAlignment="1">
      <alignment horizontal="center" vertical="center"/>
    </xf>
    <xf numFmtId="4" fontId="10" fillId="35" borderId="24" xfId="0" applyNumberFormat="1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2" fontId="10" fillId="35" borderId="10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8" fillId="33" borderId="11" xfId="0" applyFont="1" applyFill="1" applyBorder="1" applyAlignment="1" quotePrefix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35" borderId="24" xfId="0" applyFont="1" applyFill="1" applyBorder="1" applyAlignment="1" quotePrefix="1">
      <alignment horizontal="center" vertical="center"/>
    </xf>
    <xf numFmtId="0" fontId="11" fillId="35" borderId="24" xfId="0" applyFont="1" applyFill="1" applyBorder="1" applyAlignment="1">
      <alignment vertical="center" wrapText="1"/>
    </xf>
    <xf numFmtId="2" fontId="10" fillId="35" borderId="24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8" fillId="0" borderId="26" xfId="0" applyFont="1" applyBorder="1" applyAlignment="1" quotePrefix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9" fillId="35" borderId="17" xfId="0" applyFont="1" applyFill="1" applyBorder="1" applyAlignment="1" quotePrefix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 wrapText="1"/>
    </xf>
    <xf numFmtId="4" fontId="10" fillId="35" borderId="17" xfId="0" applyNumberFormat="1" applyFont="1" applyFill="1" applyBorder="1" applyAlignment="1">
      <alignment vertical="center"/>
    </xf>
    <xf numFmtId="2" fontId="10" fillId="35" borderId="17" xfId="0" applyNumberFormat="1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center" vertical="center"/>
    </xf>
    <xf numFmtId="0" fontId="9" fillId="35" borderId="10" xfId="0" applyFont="1" applyFill="1" applyBorder="1" applyAlignment="1" quotePrefix="1">
      <alignment horizontal="center" vertical="center"/>
    </xf>
    <xf numFmtId="2" fontId="10" fillId="33" borderId="1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3" fontId="8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11" fillId="34" borderId="30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left" vertical="center" wrapText="1"/>
    </xf>
    <xf numFmtId="4" fontId="11" fillId="34" borderId="30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 quotePrefix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7" fillId="36" borderId="10" xfId="0" applyFont="1" applyFill="1" applyBorder="1" applyAlignment="1" quotePrefix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 quotePrefix="1">
      <alignment horizontal="center" vertical="center"/>
    </xf>
    <xf numFmtId="0" fontId="8" fillId="0" borderId="32" xfId="0" applyFont="1" applyBorder="1" applyAlignment="1">
      <alignment vertical="center" wrapText="1"/>
    </xf>
    <xf numFmtId="3" fontId="36" fillId="0" borderId="32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2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3" xfId="0" applyFont="1" applyBorder="1" applyAlignment="1">
      <alignment vertical="center" wrapText="1"/>
    </xf>
    <xf numFmtId="3" fontId="36" fillId="0" borderId="14" xfId="0" applyNumberFormat="1" applyFont="1" applyBorder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 quotePrefix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 quotePrefix="1">
      <alignment horizontal="center" vertical="center"/>
    </xf>
    <xf numFmtId="0" fontId="8" fillId="0" borderId="16" xfId="0" applyFont="1" applyBorder="1" applyAlignment="1">
      <alignment vertical="center" wrapText="1"/>
    </xf>
    <xf numFmtId="3" fontId="36" fillId="0" borderId="16" xfId="0" applyNumberFormat="1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3" fontId="37" fillId="33" borderId="18" xfId="0" applyNumberFormat="1" applyFont="1" applyFill="1" applyBorder="1" applyAlignment="1">
      <alignment vertical="center"/>
    </xf>
    <xf numFmtId="4" fontId="37" fillId="33" borderId="18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4" fontId="37" fillId="33" borderId="10" xfId="0" applyNumberFormat="1" applyFont="1" applyFill="1" applyBorder="1" applyAlignment="1">
      <alignment vertical="center"/>
    </xf>
    <xf numFmtId="3" fontId="37" fillId="33" borderId="33" xfId="0" applyNumberFormat="1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vertical="center"/>
    </xf>
    <xf numFmtId="4" fontId="36" fillId="0" borderId="14" xfId="0" applyNumberFormat="1" applyFont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11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" fontId="3" fillId="34" borderId="18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8" xfId="0" applyFont="1" applyFill="1" applyBorder="1" applyAlignment="1" quotePrefix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left" vertical="center" wrapText="1"/>
    </xf>
    <xf numFmtId="4" fontId="10" fillId="38" borderId="18" xfId="0" applyNumberFormat="1" applyFont="1" applyFill="1" applyBorder="1" applyAlignment="1">
      <alignment vertical="center"/>
    </xf>
    <xf numFmtId="2" fontId="10" fillId="38" borderId="18" xfId="0" applyNumberFormat="1" applyFont="1" applyFill="1" applyBorder="1" applyAlignment="1">
      <alignment vertical="center"/>
    </xf>
    <xf numFmtId="0" fontId="11" fillId="38" borderId="11" xfId="0" applyFont="1" applyFill="1" applyBorder="1" applyAlignment="1">
      <alignment vertical="center" wrapText="1"/>
    </xf>
    <xf numFmtId="0" fontId="11" fillId="38" borderId="19" xfId="0" applyFont="1" applyFill="1" applyBorder="1" applyAlignment="1" quotePrefix="1">
      <alignment horizontal="center" vertical="center"/>
    </xf>
    <xf numFmtId="0" fontId="11" fillId="38" borderId="11" xfId="0" applyFont="1" applyFill="1" applyBorder="1" applyAlignment="1" quotePrefix="1">
      <alignment horizontal="center" vertical="center"/>
    </xf>
    <xf numFmtId="4" fontId="10" fillId="38" borderId="11" xfId="0" applyNumberFormat="1" applyFont="1" applyFill="1" applyBorder="1" applyAlignment="1">
      <alignment vertical="center"/>
    </xf>
    <xf numFmtId="2" fontId="10" fillId="38" borderId="11" xfId="0" applyNumberFormat="1" applyFont="1" applyFill="1" applyBorder="1" applyAlignment="1">
      <alignment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4" fontId="3" fillId="39" borderId="12" xfId="0" applyNumberFormat="1" applyFont="1" applyFill="1" applyBorder="1" applyAlignment="1">
      <alignment vertical="center"/>
    </xf>
    <xf numFmtId="2" fontId="3" fillId="39" borderId="12" xfId="0" applyNumberFormat="1" applyFont="1" applyFill="1" applyBorder="1" applyAlignment="1">
      <alignment vertical="center"/>
    </xf>
    <xf numFmtId="0" fontId="11" fillId="39" borderId="12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8" fillId="39" borderId="12" xfId="0" applyFont="1" applyFill="1" applyBorder="1" applyAlignment="1" quotePrefix="1">
      <alignment horizontal="center" vertical="center"/>
    </xf>
    <xf numFmtId="0" fontId="8" fillId="39" borderId="13" xfId="0" applyFont="1" applyFill="1" applyBorder="1" applyAlignment="1">
      <alignment horizontal="left" vertical="center" wrapText="1"/>
    </xf>
    <xf numFmtId="3" fontId="10" fillId="35" borderId="17" xfId="0" applyNumberFormat="1" applyFont="1" applyFill="1" applyBorder="1" applyAlignment="1">
      <alignment vertical="center"/>
    </xf>
    <xf numFmtId="0" fontId="10" fillId="33" borderId="24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8" fillId="39" borderId="13" xfId="0" applyFont="1" applyFill="1" applyBorder="1" applyAlignment="1" quotePrefix="1">
      <alignment horizontal="center" vertical="center"/>
    </xf>
    <xf numFmtId="4" fontId="3" fillId="39" borderId="13" xfId="0" applyNumberFormat="1" applyFont="1" applyFill="1" applyBorder="1" applyAlignment="1">
      <alignment vertical="center"/>
    </xf>
    <xf numFmtId="2" fontId="3" fillId="39" borderId="13" xfId="0" applyNumberFormat="1" applyFont="1" applyFill="1" applyBorder="1" applyAlignment="1">
      <alignment vertical="center"/>
    </xf>
    <xf numFmtId="4" fontId="3" fillId="39" borderId="14" xfId="0" applyNumberFormat="1" applyFont="1" applyFill="1" applyBorder="1" applyAlignment="1">
      <alignment vertical="center"/>
    </xf>
    <xf numFmtId="2" fontId="3" fillId="39" borderId="14" xfId="0" applyNumberFormat="1" applyFont="1" applyFill="1" applyBorder="1" applyAlignment="1">
      <alignment vertical="center"/>
    </xf>
    <xf numFmtId="0" fontId="8" fillId="0" borderId="34" xfId="0" applyFont="1" applyBorder="1" applyAlignment="1" quotePrefix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0" fillId="33" borderId="17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10" fillId="35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10" fillId="38" borderId="18" xfId="0" applyNumberFormat="1" applyFont="1" applyFill="1" applyBorder="1" applyAlignment="1">
      <alignment vertical="center"/>
    </xf>
    <xf numFmtId="3" fontId="3" fillId="39" borderId="12" xfId="0" applyNumberFormat="1" applyFont="1" applyFill="1" applyBorder="1" applyAlignment="1">
      <alignment vertical="center"/>
    </xf>
    <xf numFmtId="3" fontId="10" fillId="38" borderId="11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3" fontId="3" fillId="39" borderId="13" xfId="0" applyNumberFormat="1" applyFont="1" applyFill="1" applyBorder="1" applyAlignment="1">
      <alignment vertical="center"/>
    </xf>
    <xf numFmtId="3" fontId="3" fillId="39" borderId="14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3" fontId="11" fillId="35" borderId="1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10" fillId="35" borderId="35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 wrapText="1"/>
    </xf>
    <xf numFmtId="4" fontId="36" fillId="0" borderId="16" xfId="0" applyNumberFormat="1" applyFont="1" applyBorder="1" applyAlignment="1">
      <alignment vertical="center"/>
    </xf>
    <xf numFmtId="2" fontId="36" fillId="0" borderId="14" xfId="0" applyNumberFormat="1" applyFont="1" applyBorder="1" applyAlignment="1">
      <alignment vertical="center"/>
    </xf>
    <xf numFmtId="2" fontId="37" fillId="33" borderId="21" xfId="0" applyNumberFormat="1" applyFont="1" applyFill="1" applyBorder="1" applyAlignment="1">
      <alignment vertical="center"/>
    </xf>
    <xf numFmtId="4" fontId="11" fillId="33" borderId="10" xfId="0" applyNumberFormat="1" applyFont="1" applyFill="1" applyBorder="1" applyAlignment="1">
      <alignment vertical="center"/>
    </xf>
    <xf numFmtId="0" fontId="8" fillId="0" borderId="36" xfId="0" applyFont="1" applyBorder="1" applyAlignment="1" quotePrefix="1">
      <alignment horizontal="center" vertical="center"/>
    </xf>
    <xf numFmtId="0" fontId="11" fillId="38" borderId="10" xfId="0" applyFont="1" applyFill="1" applyBorder="1" applyAlignment="1" quotePrefix="1">
      <alignment horizontal="center" vertical="center"/>
    </xf>
    <xf numFmtId="0" fontId="10" fillId="38" borderId="10" xfId="0" applyFont="1" applyFill="1" applyBorder="1" applyAlignment="1">
      <alignment vertical="center" wrapText="1"/>
    </xf>
    <xf numFmtId="3" fontId="10" fillId="38" borderId="10" xfId="0" applyNumberFormat="1" applyFont="1" applyFill="1" applyBorder="1" applyAlignment="1">
      <alignment vertical="center"/>
    </xf>
    <xf numFmtId="4" fontId="10" fillId="38" borderId="10" xfId="0" applyNumberFormat="1" applyFont="1" applyFill="1" applyBorder="1" applyAlignment="1">
      <alignment vertical="center"/>
    </xf>
    <xf numFmtId="2" fontId="10" fillId="38" borderId="10" xfId="0" applyNumberFormat="1" applyFont="1" applyFill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6" fillId="0" borderId="15" xfId="0" applyNumberFormat="1" applyFont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39" borderId="14" xfId="0" applyFont="1" applyFill="1" applyBorder="1" applyAlignment="1">
      <alignment horizontal="left" vertical="center" wrapText="1"/>
    </xf>
    <xf numFmtId="0" fontId="8" fillId="38" borderId="24" xfId="0" applyFont="1" applyFill="1" applyBorder="1" applyAlignment="1" quotePrefix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3" fontId="3" fillId="39" borderId="11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2" fontId="3" fillId="39" borderId="11" xfId="0" applyNumberFormat="1" applyFont="1" applyFill="1" applyBorder="1" applyAlignment="1">
      <alignment vertical="center"/>
    </xf>
    <xf numFmtId="0" fontId="11" fillId="33" borderId="13" xfId="0" applyFont="1" applyFill="1" applyBorder="1" applyAlignment="1">
      <alignment horizontal="left" vertical="center" wrapText="1"/>
    </xf>
    <xf numFmtId="3" fontId="10" fillId="39" borderId="13" xfId="0" applyNumberFormat="1" applyFont="1" applyFill="1" applyBorder="1" applyAlignment="1">
      <alignment vertical="center"/>
    </xf>
    <xf numFmtId="4" fontId="10" fillId="39" borderId="13" xfId="0" applyNumberFormat="1" applyFont="1" applyFill="1" applyBorder="1" applyAlignment="1">
      <alignment vertical="center"/>
    </xf>
    <xf numFmtId="2" fontId="10" fillId="39" borderId="13" xfId="0" applyNumberFormat="1" applyFont="1" applyFill="1" applyBorder="1" applyAlignment="1">
      <alignment vertical="center"/>
    </xf>
    <xf numFmtId="0" fontId="3" fillId="39" borderId="13" xfId="0" applyFont="1" applyFill="1" applyBorder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0" fontId="4" fillId="39" borderId="10" xfId="0" applyFont="1" applyFill="1" applyBorder="1" applyAlignment="1">
      <alignment horizontal="center" vertical="center"/>
    </xf>
    <xf numFmtId="4" fontId="4" fillId="39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 quotePrefix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8" fillId="0" borderId="24" xfId="0" applyFont="1" applyBorder="1" applyAlignment="1" quotePrefix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left" vertical="center" wrapText="1"/>
    </xf>
    <xf numFmtId="3" fontId="10" fillId="35" borderId="18" xfId="0" applyNumberFormat="1" applyFont="1" applyFill="1" applyBorder="1" applyAlignment="1">
      <alignment vertical="center"/>
    </xf>
    <xf numFmtId="4" fontId="10" fillId="35" borderId="18" xfId="0" applyNumberFormat="1" applyFont="1" applyFill="1" applyBorder="1" applyAlignment="1">
      <alignment vertical="center"/>
    </xf>
    <xf numFmtId="2" fontId="10" fillId="35" borderId="18" xfId="0" applyNumberFormat="1" applyFont="1" applyFill="1" applyBorder="1" applyAlignment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vertical="center" wrapText="1"/>
    </xf>
    <xf numFmtId="3" fontId="10" fillId="39" borderId="11" xfId="0" applyNumberFormat="1" applyFont="1" applyFill="1" applyBorder="1" applyAlignment="1">
      <alignment vertical="center"/>
    </xf>
    <xf numFmtId="4" fontId="10" fillId="39" borderId="11" xfId="0" applyNumberFormat="1" applyFont="1" applyFill="1" applyBorder="1" applyAlignment="1">
      <alignment vertical="center"/>
    </xf>
    <xf numFmtId="2" fontId="10" fillId="39" borderId="11" xfId="0" applyNumberFormat="1" applyFont="1" applyFill="1" applyBorder="1" applyAlignment="1">
      <alignment vertical="center"/>
    </xf>
    <xf numFmtId="0" fontId="3" fillId="39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9" borderId="10" xfId="0" applyFont="1" applyFill="1" applyBorder="1" applyAlignment="1" quotePrefix="1">
      <alignment horizontal="center" vertical="center"/>
    </xf>
    <xf numFmtId="0" fontId="8" fillId="0" borderId="30" xfId="0" applyFont="1" applyBorder="1" applyAlignment="1" quotePrefix="1">
      <alignment horizontal="center" vertical="center"/>
    </xf>
    <xf numFmtId="0" fontId="3" fillId="0" borderId="30" xfId="0" applyFont="1" applyBorder="1" applyAlignment="1">
      <alignment vertical="center" wrapText="1"/>
    </xf>
    <xf numFmtId="3" fontId="3" fillId="0" borderId="30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2" fontId="3" fillId="0" borderId="30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/>
    </xf>
    <xf numFmtId="0" fontId="11" fillId="39" borderId="30" xfId="0" applyFont="1" applyFill="1" applyBorder="1" applyAlignment="1">
      <alignment horizontal="center" vertical="center"/>
    </xf>
    <xf numFmtId="0" fontId="8" fillId="39" borderId="30" xfId="0" applyFont="1" applyFill="1" applyBorder="1" applyAlignment="1" quotePrefix="1">
      <alignment horizontal="center" vertical="center"/>
    </xf>
    <xf numFmtId="3" fontId="3" fillId="39" borderId="30" xfId="0" applyNumberFormat="1" applyFont="1" applyFill="1" applyBorder="1" applyAlignment="1">
      <alignment vertical="center"/>
    </xf>
    <xf numFmtId="4" fontId="3" fillId="39" borderId="30" xfId="0" applyNumberFormat="1" applyFont="1" applyFill="1" applyBorder="1" applyAlignment="1">
      <alignment vertical="center"/>
    </xf>
    <xf numFmtId="2" fontId="3" fillId="39" borderId="3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39" borderId="15" xfId="0" applyFont="1" applyFill="1" applyBorder="1" applyAlignment="1" quotePrefix="1">
      <alignment horizontal="center" vertical="center"/>
    </xf>
    <xf numFmtId="0" fontId="3" fillId="39" borderId="15" xfId="0" applyFont="1" applyFill="1" applyBorder="1" applyAlignment="1">
      <alignment vertical="center" wrapText="1"/>
    </xf>
    <xf numFmtId="3" fontId="10" fillId="39" borderId="12" xfId="0" applyNumberFormat="1" applyFont="1" applyFill="1" applyBorder="1" applyAlignment="1">
      <alignment vertical="center"/>
    </xf>
    <xf numFmtId="4" fontId="10" fillId="39" borderId="12" xfId="0" applyNumberFormat="1" applyFont="1" applyFill="1" applyBorder="1" applyAlignment="1">
      <alignment vertical="center"/>
    </xf>
    <xf numFmtId="2" fontId="3" fillId="39" borderId="15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3" fontId="8" fillId="0" borderId="14" xfId="0" applyNumberFormat="1" applyFont="1" applyBorder="1" applyAlignment="1" quotePrefix="1">
      <alignment horizontal="center" vertical="center"/>
    </xf>
    <xf numFmtId="4" fontId="7" fillId="39" borderId="10" xfId="0" applyNumberFormat="1" applyFont="1" applyFill="1" applyBorder="1" applyAlignment="1">
      <alignment horizontal="center" vertical="center"/>
    </xf>
    <xf numFmtId="4" fontId="7" fillId="40" borderId="10" xfId="0" applyNumberFormat="1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/>
    </xf>
    <xf numFmtId="0" fontId="11" fillId="39" borderId="16" xfId="0" applyFont="1" applyFill="1" applyBorder="1" applyAlignment="1">
      <alignment horizontal="center" vertical="center"/>
    </xf>
    <xf numFmtId="0" fontId="8" fillId="39" borderId="16" xfId="0" applyFont="1" applyFill="1" applyBorder="1" applyAlignment="1" quotePrefix="1">
      <alignment horizontal="center" vertical="center"/>
    </xf>
    <xf numFmtId="0" fontId="3" fillId="39" borderId="16" xfId="0" applyFont="1" applyFill="1" applyBorder="1" applyAlignment="1">
      <alignment horizontal="left" vertical="center" wrapText="1"/>
    </xf>
    <xf numFmtId="3" fontId="3" fillId="39" borderId="16" xfId="0" applyNumberFormat="1" applyFont="1" applyFill="1" applyBorder="1" applyAlignment="1">
      <alignment vertical="center"/>
    </xf>
    <xf numFmtId="4" fontId="3" fillId="39" borderId="16" xfId="0" applyNumberFormat="1" applyFont="1" applyFill="1" applyBorder="1" applyAlignment="1">
      <alignment vertical="center"/>
    </xf>
    <xf numFmtId="4" fontId="10" fillId="25" borderId="18" xfId="0" applyNumberFormat="1" applyFont="1" applyFill="1" applyBorder="1" applyAlignment="1">
      <alignment vertical="center"/>
    </xf>
    <xf numFmtId="0" fontId="3" fillId="39" borderId="30" xfId="0" applyFont="1" applyFill="1" applyBorder="1" applyAlignment="1">
      <alignment horizontal="left" vertical="center" wrapText="1"/>
    </xf>
    <xf numFmtId="0" fontId="8" fillId="39" borderId="30" xfId="0" applyFont="1" applyFill="1" applyBorder="1" applyAlignment="1">
      <alignment horizontal="center" vertical="center"/>
    </xf>
    <xf numFmtId="2" fontId="3" fillId="39" borderId="16" xfId="0" applyNumberFormat="1" applyFont="1" applyFill="1" applyBorder="1" applyAlignment="1">
      <alignment vertical="center"/>
    </xf>
    <xf numFmtId="3" fontId="3" fillId="34" borderId="16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9" borderId="17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1" fillId="39" borderId="15" xfId="0" applyFont="1" applyFill="1" applyBorder="1" applyAlignment="1">
      <alignment horizontal="center" vertical="center"/>
    </xf>
    <xf numFmtId="0" fontId="8" fillId="0" borderId="29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3" fillId="0" borderId="17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39" borderId="30" xfId="0" applyFont="1" applyFill="1" applyBorder="1" applyAlignment="1">
      <alignment vertical="center" wrapText="1"/>
    </xf>
    <xf numFmtId="0" fontId="7" fillId="39" borderId="30" xfId="0" applyFont="1" applyFill="1" applyBorder="1" applyAlignment="1">
      <alignment horizontal="center" vertical="center"/>
    </xf>
    <xf numFmtId="4" fontId="7" fillId="39" borderId="30" xfId="0" applyNumberFormat="1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vertical="center" wrapText="1"/>
    </xf>
    <xf numFmtId="0" fontId="7" fillId="39" borderId="0" xfId="0" applyFont="1" applyFill="1" applyBorder="1" applyAlignment="1">
      <alignment horizontal="center" vertical="center"/>
    </xf>
    <xf numFmtId="4" fontId="7" fillId="39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8" fillId="39" borderId="0" xfId="0" applyFont="1" applyFill="1" applyBorder="1" applyAlignment="1">
      <alignment vertical="center" wrapText="1"/>
    </xf>
    <xf numFmtId="0" fontId="58" fillId="39" borderId="0" xfId="0" applyFont="1" applyFill="1" applyBorder="1" applyAlignment="1">
      <alignment horizontal="center" vertical="center"/>
    </xf>
    <xf numFmtId="4" fontId="58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7" fillId="39" borderId="10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vertical="center" wrapText="1"/>
    </xf>
    <xf numFmtId="0" fontId="7" fillId="18" borderId="17" xfId="0" applyFont="1" applyFill="1" applyBorder="1" applyAlignment="1">
      <alignment vertical="center" wrapText="1"/>
    </xf>
    <xf numFmtId="0" fontId="7" fillId="18" borderId="10" xfId="0" applyFont="1" applyFill="1" applyBorder="1" applyAlignment="1">
      <alignment horizontal="center" vertical="center"/>
    </xf>
    <xf numFmtId="4" fontId="7" fillId="18" borderId="10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/>
    </xf>
    <xf numFmtId="0" fontId="7" fillId="39" borderId="35" xfId="0" applyFont="1" applyFill="1" applyBorder="1" applyAlignment="1">
      <alignment vertical="center" wrapText="1"/>
    </xf>
    <xf numFmtId="0" fontId="7" fillId="39" borderId="35" xfId="0" applyFont="1" applyFill="1" applyBorder="1" applyAlignment="1">
      <alignment horizontal="center" vertical="center"/>
    </xf>
    <xf numFmtId="4" fontId="7" fillId="39" borderId="35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9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tabSelected="1" zoomScale="118" zoomScaleNormal="118" zoomScalePageLayoutView="0" workbookViewId="0" topLeftCell="E251">
      <selection activeCell="N10" sqref="N10:R12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6.25390625" style="1" customWidth="1"/>
    <col min="4" max="4" width="35.375" style="1" customWidth="1"/>
    <col min="5" max="5" width="15.75390625" style="1" customWidth="1"/>
    <col min="6" max="6" width="15.125" style="1" customWidth="1"/>
    <col min="7" max="7" width="8.00390625" style="1" customWidth="1"/>
    <col min="8" max="8" width="13.625" style="1" customWidth="1"/>
    <col min="9" max="9" width="13.125" style="1" customWidth="1"/>
    <col min="10" max="10" width="7.25390625" style="1" customWidth="1"/>
    <col min="11" max="11" width="12.125" style="1" customWidth="1"/>
    <col min="12" max="12" width="11.25390625" style="1" customWidth="1"/>
    <col min="13" max="13" width="6.375" style="1" customWidth="1"/>
    <col min="14" max="16384" width="9.125" style="1" customWidth="1"/>
  </cols>
  <sheetData>
    <row r="1" spans="1:13" ht="12.75" customHeight="1">
      <c r="A1" s="7"/>
      <c r="B1" s="7"/>
      <c r="C1" s="7"/>
      <c r="D1" s="8"/>
      <c r="E1" s="381"/>
      <c r="F1" s="381"/>
      <c r="G1" s="381"/>
      <c r="H1" s="9"/>
      <c r="I1" s="9"/>
      <c r="J1" s="381" t="s">
        <v>77</v>
      </c>
      <c r="K1" s="381"/>
      <c r="L1" s="381"/>
      <c r="M1" s="9"/>
    </row>
    <row r="2" spans="1:13" ht="12.75">
      <c r="A2" s="7"/>
      <c r="B2" s="7"/>
      <c r="C2" s="7"/>
      <c r="D2" s="10"/>
      <c r="E2" s="382"/>
      <c r="F2" s="382"/>
      <c r="G2" s="382"/>
      <c r="H2" s="10"/>
      <c r="I2" s="10"/>
      <c r="J2" s="382" t="s">
        <v>214</v>
      </c>
      <c r="K2" s="382"/>
      <c r="L2" s="382"/>
      <c r="M2" s="10"/>
    </row>
    <row r="3" spans="1:13" ht="11.25" customHeight="1">
      <c r="A3" s="7"/>
      <c r="B3" s="7"/>
      <c r="C3" s="7"/>
      <c r="D3" s="11"/>
      <c r="E3" s="383"/>
      <c r="F3" s="383"/>
      <c r="G3" s="383"/>
      <c r="H3" s="11"/>
      <c r="I3" s="11"/>
      <c r="J3" s="383" t="s">
        <v>71</v>
      </c>
      <c r="K3" s="383"/>
      <c r="L3" s="383"/>
      <c r="M3" s="11"/>
    </row>
    <row r="4" spans="1:13" ht="12.75">
      <c r="A4" s="7"/>
      <c r="B4" s="7"/>
      <c r="C4" s="7"/>
      <c r="D4" s="11"/>
      <c r="E4" s="383"/>
      <c r="F4" s="383"/>
      <c r="G4" s="383"/>
      <c r="H4" s="11"/>
      <c r="I4" s="11"/>
      <c r="J4" s="383" t="s">
        <v>215</v>
      </c>
      <c r="K4" s="383"/>
      <c r="L4" s="383"/>
      <c r="M4" s="11"/>
    </row>
    <row r="5" spans="1:13" ht="4.5" customHeight="1">
      <c r="A5" s="7"/>
      <c r="B5" s="7"/>
      <c r="C5" s="7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5" customHeight="1">
      <c r="A6" s="380" t="s">
        <v>188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</row>
    <row r="7" spans="1:13" ht="4.5" customHeight="1">
      <c r="A7" s="12"/>
      <c r="B7" s="12"/>
      <c r="C7" s="12"/>
      <c r="D7" s="12"/>
      <c r="E7" s="12"/>
      <c r="F7" s="7"/>
      <c r="G7" s="7"/>
      <c r="H7" s="7"/>
      <c r="I7" s="7"/>
      <c r="J7" s="7"/>
      <c r="K7" s="7"/>
      <c r="L7" s="7"/>
      <c r="M7" s="7"/>
    </row>
    <row r="8" spans="1:13" ht="14.25" customHeight="1">
      <c r="A8" s="374" t="s">
        <v>35</v>
      </c>
      <c r="B8" s="375"/>
      <c r="C8" s="376"/>
      <c r="D8" s="387" t="s">
        <v>38</v>
      </c>
      <c r="E8" s="374" t="s">
        <v>92</v>
      </c>
      <c r="F8" s="375"/>
      <c r="G8" s="376"/>
      <c r="H8" s="385" t="s">
        <v>93</v>
      </c>
      <c r="I8" s="385"/>
      <c r="J8" s="385"/>
      <c r="K8" s="385"/>
      <c r="L8" s="385"/>
      <c r="M8" s="385"/>
    </row>
    <row r="9" spans="1:13" ht="13.5" customHeight="1">
      <c r="A9" s="377"/>
      <c r="B9" s="378"/>
      <c r="C9" s="379"/>
      <c r="D9" s="388"/>
      <c r="E9" s="377"/>
      <c r="F9" s="378"/>
      <c r="G9" s="379"/>
      <c r="H9" s="386" t="s">
        <v>81</v>
      </c>
      <c r="I9" s="386"/>
      <c r="J9" s="386"/>
      <c r="K9" s="386" t="s">
        <v>85</v>
      </c>
      <c r="L9" s="386"/>
      <c r="M9" s="386"/>
    </row>
    <row r="10" spans="1:13" ht="12.75" customHeight="1">
      <c r="A10" s="13" t="s">
        <v>36</v>
      </c>
      <c r="B10" s="15" t="s">
        <v>156</v>
      </c>
      <c r="C10" s="13" t="s">
        <v>37</v>
      </c>
      <c r="D10" s="389"/>
      <c r="E10" s="14" t="s">
        <v>82</v>
      </c>
      <c r="F10" s="15" t="s">
        <v>68</v>
      </c>
      <c r="G10" s="15" t="s">
        <v>69</v>
      </c>
      <c r="H10" s="14" t="s">
        <v>82</v>
      </c>
      <c r="I10" s="15" t="s">
        <v>68</v>
      </c>
      <c r="J10" s="15" t="s">
        <v>69</v>
      </c>
      <c r="K10" s="14" t="s">
        <v>82</v>
      </c>
      <c r="L10" s="15" t="s">
        <v>68</v>
      </c>
      <c r="M10" s="15" t="s">
        <v>69</v>
      </c>
    </row>
    <row r="11" spans="1:13" s="3" customFormat="1" ht="12.75" customHeight="1">
      <c r="A11" s="87" t="s">
        <v>1</v>
      </c>
      <c r="B11" s="88"/>
      <c r="C11" s="87"/>
      <c r="D11" s="89" t="s">
        <v>4</v>
      </c>
      <c r="E11" s="202">
        <f>E12+E14</f>
        <v>236816</v>
      </c>
      <c r="F11" s="90">
        <f>F12+F14</f>
        <v>238644.73</v>
      </c>
      <c r="G11" s="91">
        <f aca="true" t="shared" si="0" ref="G11:G16">F11/E11*100</f>
        <v>100.77221555975949</v>
      </c>
      <c r="H11" s="202">
        <f>H12+H14</f>
        <v>59816</v>
      </c>
      <c r="I11" s="90">
        <f>I12+I14</f>
        <v>60343.909999999996</v>
      </c>
      <c r="J11" s="91">
        <f>I11/H11*100</f>
        <v>100.8825565066203</v>
      </c>
      <c r="K11" s="202">
        <f>SUM(K12,K14)</f>
        <v>177000</v>
      </c>
      <c r="L11" s="90">
        <f>SUM(L12,L14)</f>
        <v>178300.82</v>
      </c>
      <c r="M11" s="91">
        <f>L11*100/K11</f>
        <v>100.73492655367231</v>
      </c>
    </row>
    <row r="12" spans="1:13" s="3" customFormat="1" ht="15" customHeight="1">
      <c r="A12" s="16"/>
      <c r="B12" s="17" t="s">
        <v>2</v>
      </c>
      <c r="C12" s="17"/>
      <c r="D12" s="18" t="s">
        <v>3</v>
      </c>
      <c r="E12" s="215">
        <f>SUM(E13:E13)</f>
        <v>177000</v>
      </c>
      <c r="F12" s="19">
        <f>SUM(F13:F13)</f>
        <v>178300.82</v>
      </c>
      <c r="G12" s="20">
        <f t="shared" si="0"/>
        <v>100.73492655367231</v>
      </c>
      <c r="H12" s="215"/>
      <c r="I12" s="19"/>
      <c r="J12" s="20"/>
      <c r="K12" s="215">
        <f>SUM(K13:K13)</f>
        <v>177000</v>
      </c>
      <c r="L12" s="19">
        <f>SUM(L13:L13)</f>
        <v>178300.82</v>
      </c>
      <c r="M12" s="20">
        <f>L12*100/K12</f>
        <v>100.73492655367231</v>
      </c>
    </row>
    <row r="13" spans="1:16" s="3" customFormat="1" ht="55.5" customHeight="1">
      <c r="A13" s="21"/>
      <c r="B13" s="21"/>
      <c r="C13" s="22">
        <v>6290</v>
      </c>
      <c r="D13" s="23" t="s">
        <v>189</v>
      </c>
      <c r="E13" s="216">
        <v>177000</v>
      </c>
      <c r="F13" s="24">
        <v>178300.82</v>
      </c>
      <c r="G13" s="26">
        <f>F13*100/E13</f>
        <v>100.73492655367231</v>
      </c>
      <c r="H13" s="216"/>
      <c r="I13" s="24"/>
      <c r="J13" s="26"/>
      <c r="K13" s="216">
        <f>E13</f>
        <v>177000</v>
      </c>
      <c r="L13" s="24">
        <f>F13</f>
        <v>178300.82</v>
      </c>
      <c r="M13" s="26">
        <f>L13*100/K13</f>
        <v>100.73492655367231</v>
      </c>
      <c r="N13" s="390"/>
      <c r="O13" s="390"/>
      <c r="P13" s="390"/>
    </row>
    <row r="14" spans="1:16" s="3" customFormat="1" ht="15" customHeight="1">
      <c r="A14" s="16"/>
      <c r="B14" s="17" t="s">
        <v>78</v>
      </c>
      <c r="C14" s="17"/>
      <c r="D14" s="18" t="s">
        <v>6</v>
      </c>
      <c r="E14" s="215">
        <f>E15+E16</f>
        <v>59816</v>
      </c>
      <c r="F14" s="19">
        <f>F15+F16</f>
        <v>60343.909999999996</v>
      </c>
      <c r="G14" s="20">
        <f>F14/E14*100</f>
        <v>100.8825565066203</v>
      </c>
      <c r="H14" s="215">
        <f>H15+H16</f>
        <v>59816</v>
      </c>
      <c r="I14" s="19">
        <f>I15+I16</f>
        <v>60343.909999999996</v>
      </c>
      <c r="J14" s="20">
        <f>I14/H14*100</f>
        <v>100.8825565066203</v>
      </c>
      <c r="K14" s="215"/>
      <c r="L14" s="19"/>
      <c r="M14" s="20"/>
      <c r="N14" s="308"/>
      <c r="O14" s="308"/>
      <c r="P14" s="308"/>
    </row>
    <row r="15" spans="1:16" s="3" customFormat="1" ht="54.75" customHeight="1">
      <c r="A15" s="75"/>
      <c r="B15" s="27"/>
      <c r="C15" s="321" t="s">
        <v>39</v>
      </c>
      <c r="D15" s="29" t="s">
        <v>139</v>
      </c>
      <c r="E15" s="217">
        <v>600</v>
      </c>
      <c r="F15" s="25">
        <v>1129.27</v>
      </c>
      <c r="G15" s="31">
        <f t="shared" si="0"/>
        <v>188.21166666666667</v>
      </c>
      <c r="H15" s="217">
        <f>E15</f>
        <v>600</v>
      </c>
      <c r="I15" s="25">
        <f>F15</f>
        <v>1129.27</v>
      </c>
      <c r="J15" s="31">
        <f>I15*100/H15</f>
        <v>188.21166666666667</v>
      </c>
      <c r="K15" s="217"/>
      <c r="L15" s="25"/>
      <c r="M15" s="31"/>
      <c r="N15" s="384"/>
      <c r="O15" s="384"/>
      <c r="P15" s="384"/>
    </row>
    <row r="16" spans="1:13" s="3" customFormat="1" ht="45.75" customHeight="1">
      <c r="A16" s="27"/>
      <c r="B16" s="27"/>
      <c r="C16" s="81">
        <v>2010</v>
      </c>
      <c r="D16" s="32" t="s">
        <v>11</v>
      </c>
      <c r="E16" s="217">
        <v>59216</v>
      </c>
      <c r="F16" s="33">
        <v>59214.64</v>
      </c>
      <c r="G16" s="34">
        <f t="shared" si="0"/>
        <v>99.9977033234261</v>
      </c>
      <c r="H16" s="217">
        <f>E16</f>
        <v>59216</v>
      </c>
      <c r="I16" s="33">
        <f>F16</f>
        <v>59214.64</v>
      </c>
      <c r="J16" s="34">
        <f>I16/H16*100</f>
        <v>99.9977033234261</v>
      </c>
      <c r="K16" s="217"/>
      <c r="L16" s="33"/>
      <c r="M16" s="34"/>
    </row>
    <row r="17" spans="1:13" s="3" customFormat="1" ht="27" customHeight="1" hidden="1">
      <c r="A17" s="87">
        <v>150</v>
      </c>
      <c r="B17" s="88"/>
      <c r="C17" s="87"/>
      <c r="D17" s="89" t="s">
        <v>130</v>
      </c>
      <c r="E17" s="202"/>
      <c r="F17" s="90"/>
      <c r="G17" s="91"/>
      <c r="H17" s="202"/>
      <c r="I17" s="90"/>
      <c r="J17" s="91"/>
      <c r="K17" s="202"/>
      <c r="L17" s="90"/>
      <c r="M17" s="91"/>
    </row>
    <row r="18" spans="1:13" s="3" customFormat="1" ht="15.75" customHeight="1" hidden="1">
      <c r="A18" s="16"/>
      <c r="B18" s="17">
        <v>15011</v>
      </c>
      <c r="C18" s="17"/>
      <c r="D18" s="18" t="s">
        <v>131</v>
      </c>
      <c r="E18" s="215"/>
      <c r="F18" s="19"/>
      <c r="G18" s="20"/>
      <c r="H18" s="215"/>
      <c r="I18" s="19"/>
      <c r="J18" s="20"/>
      <c r="K18" s="215"/>
      <c r="L18" s="19"/>
      <c r="M18" s="20"/>
    </row>
    <row r="19" spans="1:13" s="3" customFormat="1" ht="57" customHeight="1" hidden="1">
      <c r="A19" s="21"/>
      <c r="B19" s="21"/>
      <c r="C19" s="22">
        <v>2910</v>
      </c>
      <c r="D19" s="43" t="s">
        <v>107</v>
      </c>
      <c r="E19" s="216"/>
      <c r="F19" s="24"/>
      <c r="G19" s="26"/>
      <c r="H19" s="216"/>
      <c r="I19" s="24"/>
      <c r="J19" s="26"/>
      <c r="K19" s="216"/>
      <c r="L19" s="24"/>
      <c r="M19" s="26"/>
    </row>
    <row r="20" spans="1:13" s="3" customFormat="1" ht="15" customHeight="1">
      <c r="A20" s="92">
        <v>600</v>
      </c>
      <c r="B20" s="88"/>
      <c r="C20" s="92"/>
      <c r="D20" s="89" t="s">
        <v>108</v>
      </c>
      <c r="E20" s="202">
        <f>E21+E26</f>
        <v>601310</v>
      </c>
      <c r="F20" s="90">
        <f>F21+F24+F26</f>
        <v>632693.5700000001</v>
      </c>
      <c r="G20" s="91">
        <f aca="true" t="shared" si="1" ref="G20:G29">F20*100/E20</f>
        <v>105.21919974721858</v>
      </c>
      <c r="H20" s="202">
        <f>H21+H24+H26</f>
        <v>261310</v>
      </c>
      <c r="I20" s="90">
        <f>I21+I26</f>
        <v>292693.57</v>
      </c>
      <c r="J20" s="91">
        <f aca="true" t="shared" si="2" ref="J20:J27">I20*100/H20</f>
        <v>112.0100914622479</v>
      </c>
      <c r="K20" s="202">
        <f>K26</f>
        <v>340000</v>
      </c>
      <c r="L20" s="90">
        <f>L26</f>
        <v>340000</v>
      </c>
      <c r="M20" s="91">
        <f>L20*100/K20</f>
        <v>100</v>
      </c>
    </row>
    <row r="21" spans="1:13" s="3" customFormat="1" ht="15" customHeight="1">
      <c r="A21" s="16"/>
      <c r="B21" s="35">
        <v>60004</v>
      </c>
      <c r="C21" s="35"/>
      <c r="D21" s="18" t="s">
        <v>213</v>
      </c>
      <c r="E21" s="215">
        <f>SUM(E22:E25)</f>
        <v>256542</v>
      </c>
      <c r="F21" s="19">
        <f>SUM(F22:F25)</f>
        <v>286326.89</v>
      </c>
      <c r="G21" s="19">
        <f>F21/E21*100</f>
        <v>111.61014180913847</v>
      </c>
      <c r="H21" s="215">
        <f>SUM(H22:H25)</f>
        <v>256542</v>
      </c>
      <c r="I21" s="215">
        <f>SUM(I22:I25)</f>
        <v>286326.89</v>
      </c>
      <c r="J21" s="19">
        <f>I21/H21*100</f>
        <v>111.61014180913847</v>
      </c>
      <c r="K21" s="215"/>
      <c r="L21" s="19"/>
      <c r="M21" s="19"/>
    </row>
    <row r="22" spans="1:13" s="3" customFormat="1" ht="23.25" customHeight="1">
      <c r="A22" s="194"/>
      <c r="B22" s="198"/>
      <c r="C22" s="208" t="s">
        <v>168</v>
      </c>
      <c r="D22" s="264" t="s">
        <v>169</v>
      </c>
      <c r="E22" s="231">
        <v>3410</v>
      </c>
      <c r="F22" s="209">
        <v>10182.89</v>
      </c>
      <c r="G22" s="209">
        <f>F22*100/E22</f>
        <v>298.6184750733138</v>
      </c>
      <c r="H22" s="231">
        <f>E22</f>
        <v>3410</v>
      </c>
      <c r="I22" s="209">
        <f>F22</f>
        <v>10182.89</v>
      </c>
      <c r="J22" s="209">
        <f>I22*100/H22</f>
        <v>298.6184750733138</v>
      </c>
      <c r="K22" s="231"/>
      <c r="L22" s="209"/>
      <c r="M22" s="209"/>
    </row>
    <row r="23" spans="1:13" s="3" customFormat="1" ht="15" customHeight="1">
      <c r="A23" s="27"/>
      <c r="B23" s="27"/>
      <c r="C23" s="28" t="s">
        <v>56</v>
      </c>
      <c r="D23" s="29" t="s">
        <v>18</v>
      </c>
      <c r="E23" s="221">
        <v>253132</v>
      </c>
      <c r="F23" s="25">
        <v>276144</v>
      </c>
      <c r="G23" s="37">
        <f>F23*100/E23</f>
        <v>109.0909090909091</v>
      </c>
      <c r="H23" s="221">
        <f>E23</f>
        <v>253132</v>
      </c>
      <c r="I23" s="25">
        <f>F23</f>
        <v>276144</v>
      </c>
      <c r="J23" s="37">
        <f t="shared" si="2"/>
        <v>109.0909090909091</v>
      </c>
      <c r="K23" s="221"/>
      <c r="L23" s="25"/>
      <c r="M23" s="37"/>
    </row>
    <row r="24" spans="1:13" s="3" customFormat="1" ht="18" customHeight="1" hidden="1">
      <c r="A24" s="16"/>
      <c r="B24" s="35"/>
      <c r="C24" s="256"/>
      <c r="D24" s="260"/>
      <c r="E24" s="230"/>
      <c r="F24" s="47"/>
      <c r="G24" s="37" t="e">
        <f t="shared" si="1"/>
        <v>#DIV/0!</v>
      </c>
      <c r="H24" s="230"/>
      <c r="I24" s="47"/>
      <c r="J24" s="37" t="e">
        <f t="shared" si="2"/>
        <v>#DIV/0!</v>
      </c>
      <c r="K24" s="230"/>
      <c r="L24" s="47"/>
      <c r="M24" s="47"/>
    </row>
    <row r="25" spans="1:13" s="3" customFormat="1" ht="58.5" customHeight="1" hidden="1">
      <c r="A25" s="27"/>
      <c r="B25" s="27"/>
      <c r="C25" s="45"/>
      <c r="D25" s="46"/>
      <c r="E25" s="217"/>
      <c r="F25" s="30"/>
      <c r="G25" s="37" t="e">
        <f t="shared" si="1"/>
        <v>#DIV/0!</v>
      </c>
      <c r="H25" s="217"/>
      <c r="I25" s="30"/>
      <c r="J25" s="37" t="e">
        <f t="shared" si="2"/>
        <v>#DIV/0!</v>
      </c>
      <c r="K25" s="217"/>
      <c r="L25" s="30"/>
      <c r="M25" s="60"/>
    </row>
    <row r="26" spans="1:13" s="3" customFormat="1" ht="15" customHeight="1">
      <c r="A26" s="16"/>
      <c r="B26" s="35">
        <v>60016</v>
      </c>
      <c r="C26" s="35"/>
      <c r="D26" s="18" t="s">
        <v>109</v>
      </c>
      <c r="E26" s="215">
        <f>E27+E28+E29</f>
        <v>344768</v>
      </c>
      <c r="F26" s="215">
        <f>F27+F28+F29</f>
        <v>346366.68</v>
      </c>
      <c r="G26" s="19">
        <f t="shared" si="1"/>
        <v>100.46369732689809</v>
      </c>
      <c r="H26" s="215">
        <f>SUM(H27+H28)</f>
        <v>4768</v>
      </c>
      <c r="I26" s="19">
        <f>SUM(I27+I28)</f>
        <v>6366.68</v>
      </c>
      <c r="J26" s="19">
        <f t="shared" si="2"/>
        <v>133.52936241610738</v>
      </c>
      <c r="K26" s="215">
        <f>K29</f>
        <v>340000</v>
      </c>
      <c r="L26" s="19">
        <f>L29</f>
        <v>340000</v>
      </c>
      <c r="M26" s="19">
        <f>L26*100/K26</f>
        <v>100</v>
      </c>
    </row>
    <row r="27" spans="1:13" s="3" customFormat="1" ht="22.5" customHeight="1">
      <c r="A27" s="27"/>
      <c r="B27" s="27"/>
      <c r="C27" s="208" t="s">
        <v>168</v>
      </c>
      <c r="D27" s="264" t="s">
        <v>169</v>
      </c>
      <c r="E27" s="216">
        <v>3169</v>
      </c>
      <c r="F27" s="24">
        <v>3168.68</v>
      </c>
      <c r="G27" s="36">
        <f t="shared" si="1"/>
        <v>99.98990217734301</v>
      </c>
      <c r="H27" s="216">
        <f>E27</f>
        <v>3169</v>
      </c>
      <c r="I27" s="24">
        <f>F27</f>
        <v>3168.68</v>
      </c>
      <c r="J27" s="36">
        <f t="shared" si="2"/>
        <v>99.98990217734301</v>
      </c>
      <c r="K27" s="216"/>
      <c r="L27" s="24"/>
      <c r="M27" s="36"/>
    </row>
    <row r="28" spans="1:13" s="3" customFormat="1" ht="15.75" customHeight="1">
      <c r="A28" s="27"/>
      <c r="B28" s="27"/>
      <c r="C28" s="21" t="s">
        <v>56</v>
      </c>
      <c r="D28" s="32" t="s">
        <v>125</v>
      </c>
      <c r="E28" s="220">
        <v>1599</v>
      </c>
      <c r="F28" s="39">
        <v>3198</v>
      </c>
      <c r="G28" s="40">
        <f t="shared" si="1"/>
        <v>200</v>
      </c>
      <c r="H28" s="220">
        <f>E28</f>
        <v>1599</v>
      </c>
      <c r="I28" s="39">
        <f>F28</f>
        <v>3198</v>
      </c>
      <c r="J28" s="40">
        <f>I28/H28*100</f>
        <v>200</v>
      </c>
      <c r="K28" s="220"/>
      <c r="L28" s="39"/>
      <c r="M28" s="40"/>
    </row>
    <row r="29" spans="1:13" s="3" customFormat="1" ht="56.25" customHeight="1">
      <c r="A29" s="114"/>
      <c r="B29" s="27"/>
      <c r="C29" s="22">
        <v>6290</v>
      </c>
      <c r="D29" s="23" t="s">
        <v>189</v>
      </c>
      <c r="E29" s="218">
        <v>340000</v>
      </c>
      <c r="F29" s="33">
        <v>340000</v>
      </c>
      <c r="G29" s="44">
        <f t="shared" si="1"/>
        <v>100</v>
      </c>
      <c r="H29" s="218"/>
      <c r="I29" s="33"/>
      <c r="J29" s="44"/>
      <c r="K29" s="218">
        <f>E29</f>
        <v>340000</v>
      </c>
      <c r="L29" s="33">
        <f>K29</f>
        <v>340000</v>
      </c>
      <c r="M29" s="44">
        <f>L29*100/K29</f>
        <v>100</v>
      </c>
    </row>
    <row r="30" spans="1:13" s="3" customFormat="1" ht="14.25" customHeight="1">
      <c r="A30" s="92">
        <v>630</v>
      </c>
      <c r="B30" s="88"/>
      <c r="C30" s="92"/>
      <c r="D30" s="89" t="s">
        <v>190</v>
      </c>
      <c r="E30" s="202">
        <f>E31</f>
        <v>2000</v>
      </c>
      <c r="F30" s="202"/>
      <c r="G30" s="91"/>
      <c r="H30" s="202"/>
      <c r="I30" s="90"/>
      <c r="J30" s="91"/>
      <c r="K30" s="202">
        <f>K31</f>
        <v>2000</v>
      </c>
      <c r="L30" s="90"/>
      <c r="M30" s="91"/>
    </row>
    <row r="31" spans="1:13" s="3" customFormat="1" ht="13.5" customHeight="1">
      <c r="A31" s="16"/>
      <c r="B31" s="35">
        <v>63095</v>
      </c>
      <c r="C31" s="35"/>
      <c r="D31" s="18" t="s">
        <v>6</v>
      </c>
      <c r="E31" s="215">
        <f>SUM(E32)</f>
        <v>2000</v>
      </c>
      <c r="F31" s="215"/>
      <c r="G31" s="19"/>
      <c r="H31" s="215"/>
      <c r="I31" s="215"/>
      <c r="J31" s="19"/>
      <c r="K31" s="215">
        <f>K32</f>
        <v>2000</v>
      </c>
      <c r="L31" s="19"/>
      <c r="M31" s="19"/>
    </row>
    <row r="32" spans="1:13" s="3" customFormat="1" ht="66.75" customHeight="1">
      <c r="A32" s="324"/>
      <c r="B32" s="325"/>
      <c r="C32" s="326">
        <v>6207</v>
      </c>
      <c r="D32" s="327" t="s">
        <v>191</v>
      </c>
      <c r="E32" s="328">
        <v>2000</v>
      </c>
      <c r="F32" s="329"/>
      <c r="G32" s="329"/>
      <c r="H32" s="328"/>
      <c r="I32" s="329"/>
      <c r="J32" s="329"/>
      <c r="K32" s="328">
        <f>E32</f>
        <v>2000</v>
      </c>
      <c r="L32" s="329"/>
      <c r="M32" s="329"/>
    </row>
    <row r="33" spans="1:13" s="3" customFormat="1" ht="32.25" customHeight="1">
      <c r="A33" s="302"/>
      <c r="B33" s="303"/>
      <c r="C33" s="304"/>
      <c r="D33" s="331"/>
      <c r="E33" s="305"/>
      <c r="F33" s="306"/>
      <c r="G33" s="306"/>
      <c r="H33" s="305"/>
      <c r="I33" s="306"/>
      <c r="J33" s="306"/>
      <c r="K33" s="305"/>
      <c r="L33" s="306"/>
      <c r="M33" s="306"/>
    </row>
    <row r="34" spans="1:13" s="3" customFormat="1" ht="14.25" customHeight="1">
      <c r="A34" s="272">
        <v>700</v>
      </c>
      <c r="B34" s="275"/>
      <c r="C34" s="272"/>
      <c r="D34" s="276" t="s">
        <v>8</v>
      </c>
      <c r="E34" s="277">
        <f aca="true" t="shared" si="3" ref="E34:J34">E35</f>
        <v>2043700</v>
      </c>
      <c r="F34" s="278">
        <f>SUM(F35)</f>
        <v>1764803.8199999998</v>
      </c>
      <c r="G34" s="278">
        <f t="shared" si="3"/>
        <v>86.35336986837598</v>
      </c>
      <c r="H34" s="277">
        <f t="shared" si="3"/>
        <v>1593876</v>
      </c>
      <c r="I34" s="278">
        <f t="shared" si="3"/>
        <v>1764803.8199999998</v>
      </c>
      <c r="J34" s="278">
        <f t="shared" si="3"/>
        <v>110.7240349939393</v>
      </c>
      <c r="K34" s="277">
        <f>K35</f>
        <v>449824</v>
      </c>
      <c r="L34" s="278"/>
      <c r="M34" s="330"/>
    </row>
    <row r="35" spans="1:13" s="3" customFormat="1" ht="15" customHeight="1">
      <c r="A35" s="16"/>
      <c r="B35" s="35">
        <v>70005</v>
      </c>
      <c r="C35" s="35"/>
      <c r="D35" s="18" t="s">
        <v>7</v>
      </c>
      <c r="E35" s="215">
        <f>SUM(E36:E53)</f>
        <v>2043700</v>
      </c>
      <c r="F35" s="215">
        <f>SUM(F36:F53)</f>
        <v>1764803.8199999998</v>
      </c>
      <c r="G35" s="19">
        <f aca="true" t="shared" si="4" ref="G35:G41">F35/E35*100</f>
        <v>86.35336986837598</v>
      </c>
      <c r="H35" s="215">
        <f>SUM(H36:H53)</f>
        <v>1593876</v>
      </c>
      <c r="I35" s="215">
        <f>SUM(I36:I53)</f>
        <v>1764803.8199999998</v>
      </c>
      <c r="J35" s="19">
        <f>I35/H35*100</f>
        <v>110.7240349939393</v>
      </c>
      <c r="K35" s="215">
        <f>SUM(K36:K53)</f>
        <v>449824</v>
      </c>
      <c r="L35" s="19"/>
      <c r="M35" s="19"/>
    </row>
    <row r="36" spans="1:13" ht="23.25" customHeight="1">
      <c r="A36" s="21"/>
      <c r="B36" s="21"/>
      <c r="C36" s="21" t="s">
        <v>132</v>
      </c>
      <c r="D36" s="32" t="s">
        <v>133</v>
      </c>
      <c r="E36" s="220">
        <v>318874</v>
      </c>
      <c r="F36" s="39">
        <v>318874.29</v>
      </c>
      <c r="G36" s="40">
        <f t="shared" si="4"/>
        <v>100.00009094501277</v>
      </c>
      <c r="H36" s="220">
        <f aca="true" t="shared" si="5" ref="H36:I41">E36</f>
        <v>318874</v>
      </c>
      <c r="I36" s="39">
        <f t="shared" si="5"/>
        <v>318874.29</v>
      </c>
      <c r="J36" s="40">
        <f>I36/H36*100</f>
        <v>100.00009094501277</v>
      </c>
      <c r="K36" s="220"/>
      <c r="L36" s="39"/>
      <c r="M36" s="40"/>
    </row>
    <row r="37" spans="1:13" ht="54.75" customHeight="1">
      <c r="A37" s="21"/>
      <c r="B37" s="21"/>
      <c r="C37" s="28" t="s">
        <v>39</v>
      </c>
      <c r="D37" s="29" t="s">
        <v>139</v>
      </c>
      <c r="E37" s="221">
        <v>690850</v>
      </c>
      <c r="F37" s="25">
        <v>860658.58</v>
      </c>
      <c r="G37" s="37">
        <f t="shared" si="4"/>
        <v>124.57965983932834</v>
      </c>
      <c r="H37" s="221">
        <f>E37</f>
        <v>690850</v>
      </c>
      <c r="I37" s="25">
        <f>F37</f>
        <v>860658.58</v>
      </c>
      <c r="J37" s="37">
        <f>I37*100/H37</f>
        <v>124.57965983932836</v>
      </c>
      <c r="K37" s="221"/>
      <c r="L37" s="25"/>
      <c r="M37" s="37"/>
    </row>
    <row r="38" spans="1:13" ht="15.75" customHeight="1" hidden="1">
      <c r="A38" s="21"/>
      <c r="B38" s="21"/>
      <c r="C38" s="22"/>
      <c r="D38" s="23"/>
      <c r="E38" s="216"/>
      <c r="F38" s="24"/>
      <c r="G38" s="36"/>
      <c r="H38" s="216"/>
      <c r="I38" s="24"/>
      <c r="J38" s="36"/>
      <c r="K38" s="251"/>
      <c r="L38" s="24"/>
      <c r="M38" s="36"/>
    </row>
    <row r="39" spans="1:13" ht="12.75" customHeight="1">
      <c r="A39" s="21"/>
      <c r="B39" s="21"/>
      <c r="C39" s="28" t="s">
        <v>42</v>
      </c>
      <c r="D39" s="29" t="s">
        <v>140</v>
      </c>
      <c r="E39" s="221">
        <v>5000</v>
      </c>
      <c r="F39" s="25">
        <v>6093.52</v>
      </c>
      <c r="G39" s="37">
        <f t="shared" si="4"/>
        <v>121.8704</v>
      </c>
      <c r="H39" s="221">
        <f t="shared" si="5"/>
        <v>5000</v>
      </c>
      <c r="I39" s="25">
        <f t="shared" si="5"/>
        <v>6093.52</v>
      </c>
      <c r="J39" s="37">
        <f>I39*100/H39</f>
        <v>121.8704</v>
      </c>
      <c r="K39" s="248"/>
      <c r="L39" s="25"/>
      <c r="M39" s="37"/>
    </row>
    <row r="40" spans="1:13" ht="23.25" customHeight="1">
      <c r="A40" s="21"/>
      <c r="B40" s="21"/>
      <c r="C40" s="208" t="s">
        <v>168</v>
      </c>
      <c r="D40" s="264" t="s">
        <v>169</v>
      </c>
      <c r="E40" s="221">
        <v>2152</v>
      </c>
      <c r="F40" s="25">
        <v>2152.5</v>
      </c>
      <c r="G40" s="37">
        <f t="shared" si="4"/>
        <v>100.0232342007435</v>
      </c>
      <c r="H40" s="221">
        <f t="shared" si="5"/>
        <v>2152</v>
      </c>
      <c r="I40" s="25">
        <f t="shared" si="5"/>
        <v>2152.5</v>
      </c>
      <c r="J40" s="37">
        <f>I40/H40*100</f>
        <v>100.0232342007435</v>
      </c>
      <c r="K40" s="248"/>
      <c r="L40" s="25"/>
      <c r="M40" s="37"/>
    </row>
    <row r="41" spans="1:13" ht="13.5" customHeight="1">
      <c r="A41" s="27"/>
      <c r="B41" s="27"/>
      <c r="C41" s="28" t="s">
        <v>56</v>
      </c>
      <c r="D41" s="29" t="s">
        <v>18</v>
      </c>
      <c r="E41" s="221">
        <v>577000</v>
      </c>
      <c r="F41" s="25">
        <v>577024.93</v>
      </c>
      <c r="G41" s="37">
        <f t="shared" si="4"/>
        <v>100.00432062391683</v>
      </c>
      <c r="H41" s="221">
        <f t="shared" si="5"/>
        <v>577000</v>
      </c>
      <c r="I41" s="25">
        <f t="shared" si="5"/>
        <v>577024.93</v>
      </c>
      <c r="J41" s="37">
        <f>I41/H41*100</f>
        <v>100.00432062391683</v>
      </c>
      <c r="K41" s="248"/>
      <c r="L41" s="25"/>
      <c r="M41" s="37"/>
    </row>
    <row r="42" spans="1:13" ht="54.75" customHeight="1" hidden="1">
      <c r="A42" s="27"/>
      <c r="B42" s="55"/>
      <c r="C42" s="50"/>
      <c r="D42" s="23"/>
      <c r="E42" s="222"/>
      <c r="F42" s="174"/>
      <c r="G42" s="175"/>
      <c r="H42" s="222"/>
      <c r="I42" s="174"/>
      <c r="J42" s="53"/>
      <c r="K42" s="235"/>
      <c r="L42" s="39"/>
      <c r="M42" s="40"/>
    </row>
    <row r="43" spans="1:13" ht="18.75" customHeight="1" hidden="1">
      <c r="A43" s="79"/>
      <c r="B43" s="68"/>
      <c r="C43" s="76"/>
      <c r="D43" s="77"/>
      <c r="E43" s="223"/>
      <c r="F43" s="69"/>
      <c r="G43" s="78"/>
      <c r="H43" s="223"/>
      <c r="I43" s="69"/>
      <c r="J43" s="78"/>
      <c r="K43" s="236"/>
      <c r="L43" s="70"/>
      <c r="M43" s="71"/>
    </row>
    <row r="44" spans="1:13" ht="19.5" customHeight="1" hidden="1">
      <c r="A44" s="80"/>
      <c r="B44" s="35"/>
      <c r="C44" s="73"/>
      <c r="D44" s="74"/>
      <c r="E44" s="215"/>
      <c r="F44" s="19"/>
      <c r="G44" s="20"/>
      <c r="H44" s="215"/>
      <c r="I44" s="19"/>
      <c r="J44" s="20"/>
      <c r="K44" s="215"/>
      <c r="L44" s="19"/>
      <c r="M44" s="20"/>
    </row>
    <row r="45" spans="1:13" ht="57.75" customHeight="1" hidden="1">
      <c r="A45" s="75"/>
      <c r="B45" s="75"/>
      <c r="C45" s="28"/>
      <c r="D45" s="29"/>
      <c r="E45" s="221"/>
      <c r="F45" s="25"/>
      <c r="G45" s="37"/>
      <c r="H45" s="221"/>
      <c r="I45" s="171"/>
      <c r="J45" s="37"/>
      <c r="K45" s="221"/>
      <c r="L45" s="25"/>
      <c r="M45" s="37"/>
    </row>
    <row r="46" spans="1:13" ht="57.75" customHeight="1" hidden="1">
      <c r="A46" s="114"/>
      <c r="B46" s="114"/>
      <c r="C46" s="38"/>
      <c r="D46" s="43"/>
      <c r="E46" s="218"/>
      <c r="F46" s="33"/>
      <c r="G46" s="37"/>
      <c r="H46" s="218"/>
      <c r="I46" s="171"/>
      <c r="J46" s="37"/>
      <c r="K46" s="218"/>
      <c r="L46" s="33"/>
      <c r="M46" s="44"/>
    </row>
    <row r="47" spans="1:13" ht="14.25" customHeight="1" hidden="1">
      <c r="A47" s="79">
        <v>720</v>
      </c>
      <c r="B47" s="93"/>
      <c r="C47" s="79"/>
      <c r="D47" s="94" t="s">
        <v>88</v>
      </c>
      <c r="E47" s="224"/>
      <c r="F47" s="70"/>
      <c r="G47" s="70"/>
      <c r="H47" s="224"/>
      <c r="I47" s="70"/>
      <c r="J47" s="70"/>
      <c r="K47" s="224"/>
      <c r="L47" s="70"/>
      <c r="M47" s="70"/>
    </row>
    <row r="48" spans="1:13" ht="13.5" customHeight="1" hidden="1">
      <c r="A48" s="16"/>
      <c r="B48" s="35">
        <v>72095</v>
      </c>
      <c r="C48" s="35"/>
      <c r="D48" s="18" t="s">
        <v>6</v>
      </c>
      <c r="E48" s="215"/>
      <c r="F48" s="19"/>
      <c r="G48" s="19"/>
      <c r="H48" s="215"/>
      <c r="I48" s="19"/>
      <c r="J48" s="19"/>
      <c r="K48" s="215"/>
      <c r="L48" s="19"/>
      <c r="M48" s="19"/>
    </row>
    <row r="49" spans="1:13" ht="65.25" customHeight="1" hidden="1">
      <c r="A49" s="21"/>
      <c r="B49" s="21"/>
      <c r="C49" s="28">
        <v>2007</v>
      </c>
      <c r="D49" s="29" t="s">
        <v>141</v>
      </c>
      <c r="E49" s="221"/>
      <c r="F49" s="25"/>
      <c r="G49" s="37"/>
      <c r="H49" s="221"/>
      <c r="I49" s="25"/>
      <c r="J49" s="37"/>
      <c r="K49" s="221"/>
      <c r="L49" s="25"/>
      <c r="M49" s="37"/>
    </row>
    <row r="50" spans="1:13" ht="66" customHeight="1" hidden="1">
      <c r="A50" s="21"/>
      <c r="B50" s="21"/>
      <c r="C50" s="28">
        <v>2009</v>
      </c>
      <c r="D50" s="29" t="s">
        <v>141</v>
      </c>
      <c r="E50" s="221"/>
      <c r="F50" s="25"/>
      <c r="G50" s="37"/>
      <c r="H50" s="221"/>
      <c r="I50" s="25"/>
      <c r="J50" s="37"/>
      <c r="K50" s="221"/>
      <c r="L50" s="25"/>
      <c r="M50" s="37"/>
    </row>
    <row r="51" spans="1:13" ht="54.75" customHeight="1" hidden="1">
      <c r="A51" s="21"/>
      <c r="B51" s="21"/>
      <c r="C51" s="28">
        <v>6207</v>
      </c>
      <c r="D51" s="29" t="s">
        <v>155</v>
      </c>
      <c r="E51" s="221"/>
      <c r="F51" s="25"/>
      <c r="G51" s="37"/>
      <c r="H51" s="221"/>
      <c r="I51" s="25"/>
      <c r="J51" s="37"/>
      <c r="K51" s="221"/>
      <c r="L51" s="25"/>
      <c r="M51" s="37"/>
    </row>
    <row r="52" spans="1:13" ht="54.75" customHeight="1" hidden="1">
      <c r="A52" s="21"/>
      <c r="B52" s="21"/>
      <c r="C52" s="45">
        <v>6209</v>
      </c>
      <c r="D52" s="46" t="s">
        <v>155</v>
      </c>
      <c r="E52" s="217"/>
      <c r="F52" s="30"/>
      <c r="G52" s="60"/>
      <c r="H52" s="217"/>
      <c r="I52" s="30"/>
      <c r="J52" s="60"/>
      <c r="K52" s="217"/>
      <c r="L52" s="30"/>
      <c r="M52" s="60"/>
    </row>
    <row r="53" spans="1:13" ht="66.75" customHeight="1">
      <c r="A53" s="21"/>
      <c r="B53" s="21"/>
      <c r="C53" s="38">
        <v>6280</v>
      </c>
      <c r="D53" s="43" t="s">
        <v>192</v>
      </c>
      <c r="E53" s="218">
        <v>449824</v>
      </c>
      <c r="F53" s="33"/>
      <c r="G53" s="44"/>
      <c r="H53" s="218"/>
      <c r="I53" s="33"/>
      <c r="J53" s="44"/>
      <c r="K53" s="218">
        <f>E53</f>
        <v>449824</v>
      </c>
      <c r="L53" s="33"/>
      <c r="M53" s="44"/>
    </row>
    <row r="54" spans="1:13" ht="17.25" customHeight="1">
      <c r="A54" s="79">
        <v>750</v>
      </c>
      <c r="B54" s="93"/>
      <c r="C54" s="79"/>
      <c r="D54" s="94" t="s">
        <v>10</v>
      </c>
      <c r="E54" s="224">
        <f>E55+E58+E65+E70+E67</f>
        <v>442127</v>
      </c>
      <c r="F54" s="70">
        <f>F55+F58+F65+F70+F67</f>
        <v>471600.77999999997</v>
      </c>
      <c r="G54" s="70">
        <f>F54*100/E54</f>
        <v>106.66636057060528</v>
      </c>
      <c r="H54" s="224">
        <f>H55+H58+H65+H70+H67</f>
        <v>442127</v>
      </c>
      <c r="I54" s="70">
        <f>I55+I58+I65+I70+I67</f>
        <v>471600.77999999997</v>
      </c>
      <c r="J54" s="70">
        <f>I54*100/H54</f>
        <v>106.66636057060528</v>
      </c>
      <c r="K54" s="224"/>
      <c r="L54" s="70"/>
      <c r="M54" s="70"/>
    </row>
    <row r="55" spans="1:13" s="2" customFormat="1" ht="15.75" customHeight="1">
      <c r="A55" s="177"/>
      <c r="B55" s="178">
        <v>75011</v>
      </c>
      <c r="C55" s="178"/>
      <c r="D55" s="179" t="s">
        <v>9</v>
      </c>
      <c r="E55" s="225">
        <f>E56+E57</f>
        <v>205062</v>
      </c>
      <c r="F55" s="180">
        <f>F56+F57</f>
        <v>201942.88</v>
      </c>
      <c r="G55" s="180">
        <f>F55/E55*100</f>
        <v>98.47893807726444</v>
      </c>
      <c r="H55" s="225">
        <f>H56+H57</f>
        <v>205062</v>
      </c>
      <c r="I55" s="180">
        <f>I56+I57</f>
        <v>201942.88</v>
      </c>
      <c r="J55" s="180">
        <f aca="true" t="shared" si="6" ref="J55:J65">I55/H55*100</f>
        <v>98.47893807726444</v>
      </c>
      <c r="K55" s="225"/>
      <c r="L55" s="180"/>
      <c r="M55" s="180"/>
    </row>
    <row r="56" spans="1:13" ht="42" customHeight="1">
      <c r="A56" s="21"/>
      <c r="B56" s="21"/>
      <c r="C56" s="22">
        <v>2010</v>
      </c>
      <c r="D56" s="23" t="s">
        <v>11</v>
      </c>
      <c r="E56" s="216">
        <v>205012</v>
      </c>
      <c r="F56" s="176">
        <v>201921.18</v>
      </c>
      <c r="G56" s="36">
        <f>F56/E56*100</f>
        <v>98.49237117827249</v>
      </c>
      <c r="H56" s="216">
        <f>E56</f>
        <v>205012</v>
      </c>
      <c r="I56" s="176">
        <f>F56</f>
        <v>201921.18</v>
      </c>
      <c r="J56" s="36">
        <f t="shared" si="6"/>
        <v>98.49237117827249</v>
      </c>
      <c r="K56" s="216"/>
      <c r="L56" s="176"/>
      <c r="M56" s="36"/>
    </row>
    <row r="57" spans="1:13" ht="31.5" customHeight="1">
      <c r="A57" s="42"/>
      <c r="B57" s="42"/>
      <c r="C57" s="42">
        <v>2360</v>
      </c>
      <c r="D57" s="56" t="s">
        <v>79</v>
      </c>
      <c r="E57" s="226">
        <v>50</v>
      </c>
      <c r="F57" s="173">
        <v>21.7</v>
      </c>
      <c r="G57" s="53">
        <f>F57/E57*100</f>
        <v>43.4</v>
      </c>
      <c r="H57" s="226">
        <f>E57</f>
        <v>50</v>
      </c>
      <c r="I57" s="173">
        <f>F57</f>
        <v>21.7</v>
      </c>
      <c r="J57" s="53">
        <f t="shared" si="6"/>
        <v>43.4</v>
      </c>
      <c r="K57" s="226"/>
      <c r="L57" s="173"/>
      <c r="M57" s="53"/>
    </row>
    <row r="58" spans="1:13" s="2" customFormat="1" ht="15" customHeight="1">
      <c r="A58" s="16"/>
      <c r="B58" s="35">
        <v>75023</v>
      </c>
      <c r="C58" s="35"/>
      <c r="D58" s="18" t="s">
        <v>23</v>
      </c>
      <c r="E58" s="215">
        <f>SUM(E59:E64)</f>
        <v>194065</v>
      </c>
      <c r="F58" s="19">
        <f>SUM(F59:F64)</f>
        <v>225948.71</v>
      </c>
      <c r="G58" s="20">
        <f aca="true" t="shared" si="7" ref="G58:G66">F58/E58*100</f>
        <v>116.42939736686162</v>
      </c>
      <c r="H58" s="215">
        <f>SUM(H59:H64)</f>
        <v>194065</v>
      </c>
      <c r="I58" s="19">
        <f>SUM(I59:I64)</f>
        <v>225948.71</v>
      </c>
      <c r="J58" s="20">
        <f t="shared" si="6"/>
        <v>116.42939736686162</v>
      </c>
      <c r="K58" s="215"/>
      <c r="L58" s="19"/>
      <c r="M58" s="20"/>
    </row>
    <row r="59" spans="1:13" ht="12.75" customHeight="1">
      <c r="A59" s="21"/>
      <c r="B59" s="21"/>
      <c r="C59" s="28" t="s">
        <v>40</v>
      </c>
      <c r="D59" s="29" t="s">
        <v>80</v>
      </c>
      <c r="E59" s="221">
        <v>2400</v>
      </c>
      <c r="F59" s="25">
        <v>2200</v>
      </c>
      <c r="G59" s="37">
        <f>F59/E59*100</f>
        <v>91.66666666666666</v>
      </c>
      <c r="H59" s="221">
        <f aca="true" t="shared" si="8" ref="H59:I63">E59</f>
        <v>2400</v>
      </c>
      <c r="I59" s="25">
        <f t="shared" si="8"/>
        <v>2200</v>
      </c>
      <c r="J59" s="37">
        <f>I59/H59*100</f>
        <v>91.66666666666666</v>
      </c>
      <c r="K59" s="221"/>
      <c r="L59" s="25"/>
      <c r="M59" s="37"/>
    </row>
    <row r="60" spans="1:13" ht="12.75" customHeight="1">
      <c r="A60" s="21"/>
      <c r="B60" s="21"/>
      <c r="C60" s="28" t="s">
        <v>41</v>
      </c>
      <c r="D60" s="29" t="s">
        <v>63</v>
      </c>
      <c r="E60" s="221">
        <v>1000</v>
      </c>
      <c r="F60" s="25">
        <v>1004.03</v>
      </c>
      <c r="G60" s="37">
        <v>183.49</v>
      </c>
      <c r="H60" s="221">
        <f t="shared" si="8"/>
        <v>1000</v>
      </c>
      <c r="I60" s="25">
        <f t="shared" si="8"/>
        <v>1004.03</v>
      </c>
      <c r="J60" s="37">
        <f>I60/H60*100</f>
        <v>100.40299999999999</v>
      </c>
      <c r="K60" s="221"/>
      <c r="L60" s="25"/>
      <c r="M60" s="37"/>
    </row>
    <row r="61" spans="1:13" ht="12.75" customHeight="1">
      <c r="A61" s="21"/>
      <c r="B61" s="21"/>
      <c r="C61" s="28" t="s">
        <v>42</v>
      </c>
      <c r="D61" s="29" t="s">
        <v>140</v>
      </c>
      <c r="E61" s="221">
        <v>159000</v>
      </c>
      <c r="F61" s="25">
        <v>177936.12</v>
      </c>
      <c r="G61" s="37">
        <f t="shared" si="7"/>
        <v>111.90950943396226</v>
      </c>
      <c r="H61" s="221">
        <f t="shared" si="8"/>
        <v>159000</v>
      </c>
      <c r="I61" s="25">
        <f t="shared" si="8"/>
        <v>177936.12</v>
      </c>
      <c r="J61" s="37">
        <f t="shared" si="6"/>
        <v>111.90950943396226</v>
      </c>
      <c r="K61" s="221"/>
      <c r="L61" s="25"/>
      <c r="M61" s="37"/>
    </row>
    <row r="62" spans="1:13" ht="12.75" customHeight="1">
      <c r="A62" s="21"/>
      <c r="B62" s="21"/>
      <c r="C62" s="45" t="s">
        <v>159</v>
      </c>
      <c r="D62" s="46" t="s">
        <v>160</v>
      </c>
      <c r="E62" s="217">
        <v>508</v>
      </c>
      <c r="F62" s="30">
        <v>524.3</v>
      </c>
      <c r="G62" s="60">
        <f t="shared" si="7"/>
        <v>103.20866141732283</v>
      </c>
      <c r="H62" s="217">
        <f t="shared" si="8"/>
        <v>508</v>
      </c>
      <c r="I62" s="30">
        <f t="shared" si="8"/>
        <v>524.3</v>
      </c>
      <c r="J62" s="60">
        <f t="shared" si="6"/>
        <v>103.20866141732283</v>
      </c>
      <c r="K62" s="217"/>
      <c r="L62" s="30"/>
      <c r="M62" s="60"/>
    </row>
    <row r="63" spans="1:13" ht="12" customHeight="1">
      <c r="A63" s="21"/>
      <c r="B63" s="21"/>
      <c r="C63" s="45" t="s">
        <v>56</v>
      </c>
      <c r="D63" s="46" t="s">
        <v>18</v>
      </c>
      <c r="E63" s="217">
        <v>24025</v>
      </c>
      <c r="F63" s="30">
        <v>44284.26</v>
      </c>
      <c r="G63" s="60">
        <f t="shared" si="7"/>
        <v>184.32574401664934</v>
      </c>
      <c r="H63" s="217">
        <f t="shared" si="8"/>
        <v>24025</v>
      </c>
      <c r="I63" s="30">
        <f t="shared" si="8"/>
        <v>44284.26</v>
      </c>
      <c r="J63" s="60">
        <f t="shared" si="6"/>
        <v>184.32574401664934</v>
      </c>
      <c r="K63" s="217"/>
      <c r="L63" s="30"/>
      <c r="M63" s="60"/>
    </row>
    <row r="64" spans="1:13" ht="69" customHeight="1">
      <c r="A64" s="42"/>
      <c r="B64" s="42"/>
      <c r="C64" s="38">
        <v>2007</v>
      </c>
      <c r="D64" s="43" t="s">
        <v>170</v>
      </c>
      <c r="E64" s="218">
        <v>7132</v>
      </c>
      <c r="F64" s="33"/>
      <c r="G64" s="44"/>
      <c r="H64" s="218">
        <f>E64</f>
        <v>7132</v>
      </c>
      <c r="I64" s="33"/>
      <c r="J64" s="44"/>
      <c r="K64" s="218"/>
      <c r="L64" s="33"/>
      <c r="M64" s="44"/>
    </row>
    <row r="65" spans="1:13" ht="27.75" customHeight="1">
      <c r="A65" s="16"/>
      <c r="B65" s="35">
        <v>75075</v>
      </c>
      <c r="C65" s="35"/>
      <c r="D65" s="18" t="s">
        <v>87</v>
      </c>
      <c r="E65" s="215">
        <f>E66</f>
        <v>28000</v>
      </c>
      <c r="F65" s="19">
        <f>F66</f>
        <v>28000</v>
      </c>
      <c r="G65" s="19">
        <f>F65/E65*100</f>
        <v>100</v>
      </c>
      <c r="H65" s="215">
        <f>H66</f>
        <v>28000</v>
      </c>
      <c r="I65" s="19">
        <f>SUM(I66:I66)</f>
        <v>28000</v>
      </c>
      <c r="J65" s="19">
        <f t="shared" si="6"/>
        <v>100</v>
      </c>
      <c r="K65" s="215"/>
      <c r="L65" s="19"/>
      <c r="M65" s="19"/>
    </row>
    <row r="66" spans="1:13" ht="23.25" customHeight="1">
      <c r="A66" s="111"/>
      <c r="B66" s="111"/>
      <c r="C66" s="38" t="s">
        <v>119</v>
      </c>
      <c r="D66" s="43" t="s">
        <v>161</v>
      </c>
      <c r="E66" s="218">
        <v>28000</v>
      </c>
      <c r="F66" s="33">
        <v>28000</v>
      </c>
      <c r="G66" s="44">
        <f t="shared" si="7"/>
        <v>100</v>
      </c>
      <c r="H66" s="218">
        <f aca="true" t="shared" si="9" ref="H66:I72">E66</f>
        <v>28000</v>
      </c>
      <c r="I66" s="161">
        <f t="shared" si="9"/>
        <v>28000</v>
      </c>
      <c r="J66" s="44">
        <f aca="true" t="shared" si="10" ref="J66:J72">I66*100/H66</f>
        <v>100</v>
      </c>
      <c r="K66" s="218"/>
      <c r="L66" s="33"/>
      <c r="M66" s="44"/>
    </row>
    <row r="67" spans="1:13" ht="25.5" customHeight="1">
      <c r="A67" s="181"/>
      <c r="B67" s="183">
        <v>75085</v>
      </c>
      <c r="C67" s="182"/>
      <c r="D67" s="184" t="s">
        <v>162</v>
      </c>
      <c r="E67" s="227">
        <f>E68</f>
        <v>4200</v>
      </c>
      <c r="F67" s="227">
        <f>F68</f>
        <v>5179.28</v>
      </c>
      <c r="G67" s="186">
        <f>F67*100/E67</f>
        <v>123.31619047619047</v>
      </c>
      <c r="H67" s="227">
        <f>E67</f>
        <v>4200</v>
      </c>
      <c r="I67" s="185">
        <f>I68</f>
        <v>5179.28</v>
      </c>
      <c r="J67" s="186">
        <f t="shared" si="10"/>
        <v>123.31619047619047</v>
      </c>
      <c r="K67" s="227"/>
      <c r="L67" s="185"/>
      <c r="M67" s="186"/>
    </row>
    <row r="68" spans="1:13" ht="14.25" customHeight="1">
      <c r="A68" s="195"/>
      <c r="B68" s="198"/>
      <c r="C68" s="45" t="s">
        <v>42</v>
      </c>
      <c r="D68" s="46" t="s">
        <v>140</v>
      </c>
      <c r="E68" s="228">
        <v>4200</v>
      </c>
      <c r="F68" s="196">
        <v>5179.28</v>
      </c>
      <c r="G68" s="197">
        <f>F68*100/E68</f>
        <v>123.31619047619047</v>
      </c>
      <c r="H68" s="228">
        <f>E68</f>
        <v>4200</v>
      </c>
      <c r="I68" s="196">
        <f>F68</f>
        <v>5179.28</v>
      </c>
      <c r="J68" s="197">
        <f t="shared" si="10"/>
        <v>123.31619047619047</v>
      </c>
      <c r="K68" s="228"/>
      <c r="L68" s="196"/>
      <c r="M68" s="197"/>
    </row>
    <row r="69" spans="1:13" ht="14.25" customHeight="1">
      <c r="A69" s="332"/>
      <c r="B69" s="303"/>
      <c r="C69" s="295"/>
      <c r="D69" s="296"/>
      <c r="E69" s="305"/>
      <c r="F69" s="306"/>
      <c r="G69" s="307"/>
      <c r="H69" s="305"/>
      <c r="I69" s="306"/>
      <c r="J69" s="307"/>
      <c r="K69" s="305"/>
      <c r="L69" s="306"/>
      <c r="M69" s="307"/>
    </row>
    <row r="70" spans="1:13" ht="15.75" customHeight="1">
      <c r="A70" s="181"/>
      <c r="B70" s="183">
        <v>75095</v>
      </c>
      <c r="C70" s="182"/>
      <c r="D70" s="184" t="s">
        <v>6</v>
      </c>
      <c r="E70" s="227">
        <f>E71+E72+E73</f>
        <v>10800</v>
      </c>
      <c r="F70" s="185">
        <f>F71+F72+F73</f>
        <v>10529.91</v>
      </c>
      <c r="G70" s="186">
        <f>F70*100/E70</f>
        <v>97.49916666666667</v>
      </c>
      <c r="H70" s="227">
        <f t="shared" si="9"/>
        <v>10800</v>
      </c>
      <c r="I70" s="185">
        <f>I71+I72</f>
        <v>10529.91</v>
      </c>
      <c r="J70" s="186">
        <f t="shared" si="10"/>
        <v>97.49916666666667</v>
      </c>
      <c r="K70" s="227"/>
      <c r="L70" s="185"/>
      <c r="M70" s="186"/>
    </row>
    <row r="71" spans="1:13" ht="67.5" customHeight="1">
      <c r="A71" s="195"/>
      <c r="B71" s="198"/>
      <c r="C71" s="200">
        <v>2008</v>
      </c>
      <c r="D71" s="29" t="s">
        <v>141</v>
      </c>
      <c r="E71" s="228">
        <v>9180</v>
      </c>
      <c r="F71" s="196">
        <v>8950.41</v>
      </c>
      <c r="G71" s="197">
        <f>F71*100/E71</f>
        <v>97.49901960784314</v>
      </c>
      <c r="H71" s="228">
        <f t="shared" si="9"/>
        <v>9180</v>
      </c>
      <c r="I71" s="196">
        <f t="shared" si="9"/>
        <v>8950.41</v>
      </c>
      <c r="J71" s="197">
        <f t="shared" si="10"/>
        <v>97.49901960784314</v>
      </c>
      <c r="K71" s="228"/>
      <c r="L71" s="196"/>
      <c r="M71" s="197"/>
    </row>
    <row r="72" spans="1:13" ht="66" customHeight="1">
      <c r="A72" s="27"/>
      <c r="B72" s="27"/>
      <c r="C72" s="45">
        <v>2009</v>
      </c>
      <c r="D72" s="29" t="s">
        <v>141</v>
      </c>
      <c r="E72" s="217">
        <v>1620</v>
      </c>
      <c r="F72" s="30">
        <v>1579.5</v>
      </c>
      <c r="G72" s="60">
        <f>F72*100/E72</f>
        <v>97.5</v>
      </c>
      <c r="H72" s="217">
        <f t="shared" si="9"/>
        <v>1620</v>
      </c>
      <c r="I72" s="252">
        <f t="shared" si="9"/>
        <v>1579.5</v>
      </c>
      <c r="J72" s="60">
        <f t="shared" si="10"/>
        <v>97.5</v>
      </c>
      <c r="K72" s="217"/>
      <c r="L72" s="30"/>
      <c r="M72" s="60"/>
    </row>
    <row r="73" spans="1:13" ht="56.25" customHeight="1" hidden="1">
      <c r="A73" s="114"/>
      <c r="B73" s="114"/>
      <c r="C73" s="38"/>
      <c r="D73" s="43"/>
      <c r="E73" s="218"/>
      <c r="F73" s="33"/>
      <c r="G73" s="44"/>
      <c r="H73" s="218"/>
      <c r="I73" s="161"/>
      <c r="J73" s="44"/>
      <c r="K73" s="218"/>
      <c r="L73" s="33"/>
      <c r="M73" s="44"/>
    </row>
    <row r="74" spans="1:13" ht="43.5" customHeight="1">
      <c r="A74" s="79">
        <v>751</v>
      </c>
      <c r="B74" s="93"/>
      <c r="C74" s="79"/>
      <c r="D74" s="94" t="s">
        <v>72</v>
      </c>
      <c r="E74" s="224">
        <f>E75+E77</f>
        <v>119512</v>
      </c>
      <c r="F74" s="70">
        <f>F75+F77</f>
        <v>99663.61</v>
      </c>
      <c r="G74" s="70">
        <f>F74*100/E74</f>
        <v>83.39213635450834</v>
      </c>
      <c r="H74" s="224">
        <f>H75+H77</f>
        <v>119512</v>
      </c>
      <c r="I74" s="70">
        <f>I75+I77</f>
        <v>99663.61</v>
      </c>
      <c r="J74" s="70">
        <f>I74*100/H74</f>
        <v>83.39213635450834</v>
      </c>
      <c r="K74" s="224"/>
      <c r="L74" s="70"/>
      <c r="M74" s="70"/>
    </row>
    <row r="75" spans="1:13" ht="27.75" customHeight="1">
      <c r="A75" s="16"/>
      <c r="B75" s="35">
        <v>75101</v>
      </c>
      <c r="C75" s="35"/>
      <c r="D75" s="18" t="s">
        <v>106</v>
      </c>
      <c r="E75" s="215">
        <f aca="true" t="shared" si="11" ref="E75:J75">E76</f>
        <v>4394</v>
      </c>
      <c r="F75" s="19">
        <f t="shared" si="11"/>
        <v>4394</v>
      </c>
      <c r="G75" s="19">
        <f t="shared" si="11"/>
        <v>100</v>
      </c>
      <c r="H75" s="215">
        <f t="shared" si="11"/>
        <v>4394</v>
      </c>
      <c r="I75" s="19">
        <f t="shared" si="11"/>
        <v>4394</v>
      </c>
      <c r="J75" s="19">
        <f t="shared" si="11"/>
        <v>100</v>
      </c>
      <c r="K75" s="215"/>
      <c r="L75" s="19"/>
      <c r="M75" s="19"/>
    </row>
    <row r="76" spans="1:13" ht="43.5" customHeight="1">
      <c r="A76" s="38"/>
      <c r="B76" s="38"/>
      <c r="C76" s="38">
        <v>2010</v>
      </c>
      <c r="D76" s="43" t="s">
        <v>11</v>
      </c>
      <c r="E76" s="218">
        <v>4394</v>
      </c>
      <c r="F76" s="33">
        <v>4394</v>
      </c>
      <c r="G76" s="44">
        <f>F76/E76*100</f>
        <v>100</v>
      </c>
      <c r="H76" s="218">
        <f>E76</f>
        <v>4394</v>
      </c>
      <c r="I76" s="33">
        <f>F76</f>
        <v>4394</v>
      </c>
      <c r="J76" s="44">
        <f>I76/H76*100</f>
        <v>100</v>
      </c>
      <c r="K76" s="218"/>
      <c r="L76" s="33"/>
      <c r="M76" s="44"/>
    </row>
    <row r="77" spans="1:13" ht="48" customHeight="1">
      <c r="A77" s="16"/>
      <c r="B77" s="35">
        <v>75109</v>
      </c>
      <c r="C77" s="35"/>
      <c r="D77" s="18" t="s">
        <v>193</v>
      </c>
      <c r="E77" s="215">
        <f>E78</f>
        <v>115118</v>
      </c>
      <c r="F77" s="19">
        <f>F78</f>
        <v>95269.61</v>
      </c>
      <c r="G77" s="19">
        <f>F77*100/E77</f>
        <v>82.7582219982974</v>
      </c>
      <c r="H77" s="215">
        <f>H78</f>
        <v>115118</v>
      </c>
      <c r="I77" s="19">
        <f>I78</f>
        <v>95269.61</v>
      </c>
      <c r="J77" s="19">
        <f>J78</f>
        <v>82.7582219982974</v>
      </c>
      <c r="K77" s="215"/>
      <c r="L77" s="19"/>
      <c r="M77" s="19"/>
    </row>
    <row r="78" spans="1:13" ht="43.5" customHeight="1">
      <c r="A78" s="38"/>
      <c r="B78" s="38"/>
      <c r="C78" s="38">
        <v>2010</v>
      </c>
      <c r="D78" s="43" t="s">
        <v>11</v>
      </c>
      <c r="E78" s="218">
        <v>115118</v>
      </c>
      <c r="F78" s="33">
        <v>95269.61</v>
      </c>
      <c r="G78" s="44">
        <f>F78/E78*100</f>
        <v>82.7582219982974</v>
      </c>
      <c r="H78" s="218">
        <f>E78</f>
        <v>115118</v>
      </c>
      <c r="I78" s="33">
        <f>F78</f>
        <v>95269.61</v>
      </c>
      <c r="J78" s="44">
        <f>I78/H78*100</f>
        <v>82.7582219982974</v>
      </c>
      <c r="K78" s="218"/>
      <c r="L78" s="33"/>
      <c r="M78" s="44"/>
    </row>
    <row r="79" spans="1:13" ht="33" customHeight="1">
      <c r="A79" s="79">
        <v>754</v>
      </c>
      <c r="B79" s="93"/>
      <c r="C79" s="79"/>
      <c r="D79" s="94" t="s">
        <v>134</v>
      </c>
      <c r="E79" s="224">
        <f>E85+E80</f>
        <v>67507</v>
      </c>
      <c r="F79" s="70">
        <f>F85+F80</f>
        <v>74607.43</v>
      </c>
      <c r="G79" s="70">
        <f>G85</f>
        <v>100.03136396790664</v>
      </c>
      <c r="H79" s="224">
        <f>H80+H85</f>
        <v>5940</v>
      </c>
      <c r="I79" s="70">
        <f>I80+I85</f>
        <v>5940</v>
      </c>
      <c r="J79" s="70">
        <f>I79*100/H79</f>
        <v>100</v>
      </c>
      <c r="K79" s="224">
        <f>K85+K80</f>
        <v>61567</v>
      </c>
      <c r="L79" s="70">
        <f>L85+L80</f>
        <v>68667.43</v>
      </c>
      <c r="M79" s="70">
        <f>K79/L79*100</f>
        <v>89.6596829093502</v>
      </c>
    </row>
    <row r="80" spans="1:13" ht="14.25" customHeight="1">
      <c r="A80" s="16"/>
      <c r="B80" s="35">
        <v>75412</v>
      </c>
      <c r="C80" s="35"/>
      <c r="D80" s="18" t="s">
        <v>194</v>
      </c>
      <c r="E80" s="215">
        <f>E81+E82+E83</f>
        <v>66136</v>
      </c>
      <c r="F80" s="19">
        <f>F81+F82+F83</f>
        <v>73236</v>
      </c>
      <c r="G80" s="19">
        <f>F80*100/E80</f>
        <v>110.73545421555582</v>
      </c>
      <c r="H80" s="215">
        <f>SUM(H81+H82)</f>
        <v>5940</v>
      </c>
      <c r="I80" s="19">
        <f>SUM(I81+I82)</f>
        <v>5940</v>
      </c>
      <c r="J80" s="19">
        <f>I80*100/H80</f>
        <v>100</v>
      </c>
      <c r="K80" s="215">
        <f>K83+K82</f>
        <v>60196</v>
      </c>
      <c r="L80" s="19">
        <f>L83+L82</f>
        <v>67296</v>
      </c>
      <c r="M80" s="19">
        <f>L80*100/K80</f>
        <v>111.79480364143797</v>
      </c>
    </row>
    <row r="81" spans="1:13" ht="33" customHeight="1">
      <c r="A81" s="27"/>
      <c r="B81" s="27"/>
      <c r="C81" s="208">
        <v>2440</v>
      </c>
      <c r="D81" s="264" t="s">
        <v>171</v>
      </c>
      <c r="E81" s="216">
        <v>5940</v>
      </c>
      <c r="F81" s="24">
        <v>5940</v>
      </c>
      <c r="G81" s="36">
        <f>F81*100/E81</f>
        <v>100</v>
      </c>
      <c r="H81" s="216">
        <f>E81</f>
        <v>5940</v>
      </c>
      <c r="I81" s="24">
        <f>F81</f>
        <v>5940</v>
      </c>
      <c r="J81" s="36">
        <f>I81*100/H81</f>
        <v>100</v>
      </c>
      <c r="K81" s="216"/>
      <c r="L81" s="24"/>
      <c r="M81" s="36"/>
    </row>
    <row r="82" spans="1:13" ht="55.5" customHeight="1">
      <c r="A82" s="27"/>
      <c r="B82" s="27"/>
      <c r="C82" s="21">
        <v>6260</v>
      </c>
      <c r="D82" s="32" t="s">
        <v>195</v>
      </c>
      <c r="E82" s="220">
        <v>39996</v>
      </c>
      <c r="F82" s="39">
        <v>39996</v>
      </c>
      <c r="G82" s="40">
        <f>F82*100/E82</f>
        <v>100</v>
      </c>
      <c r="H82" s="220"/>
      <c r="I82" s="39"/>
      <c r="J82" s="40"/>
      <c r="K82" s="220">
        <f>E82</f>
        <v>39996</v>
      </c>
      <c r="L82" s="39">
        <f>F82</f>
        <v>39996</v>
      </c>
      <c r="M82" s="40">
        <f>L82*100/K82</f>
        <v>100</v>
      </c>
    </row>
    <row r="83" spans="1:13" ht="44.25" customHeight="1">
      <c r="A83" s="114"/>
      <c r="B83" s="114"/>
      <c r="C83" s="38">
        <v>6330</v>
      </c>
      <c r="D83" s="43" t="s">
        <v>196</v>
      </c>
      <c r="E83" s="218">
        <v>20200</v>
      </c>
      <c r="F83" s="33">
        <v>27300</v>
      </c>
      <c r="G83" s="44">
        <f>F83*100/E83</f>
        <v>135.14851485148515</v>
      </c>
      <c r="H83" s="218"/>
      <c r="I83" s="33"/>
      <c r="J83" s="44"/>
      <c r="K83" s="218">
        <f>E83</f>
        <v>20200</v>
      </c>
      <c r="L83" s="33">
        <f>F83</f>
        <v>27300</v>
      </c>
      <c r="M83" s="44">
        <f>L83*100/K83</f>
        <v>135.14851485148515</v>
      </c>
    </row>
    <row r="84" spans="1:13" ht="47.25" customHeight="1">
      <c r="A84" s="300"/>
      <c r="B84" s="300"/>
      <c r="C84" s="295"/>
      <c r="D84" s="296"/>
      <c r="E84" s="297"/>
      <c r="F84" s="298"/>
      <c r="G84" s="299"/>
      <c r="H84" s="297"/>
      <c r="I84" s="298"/>
      <c r="J84" s="299"/>
      <c r="K84" s="297"/>
      <c r="L84" s="298"/>
      <c r="M84" s="299"/>
    </row>
    <row r="85" spans="1:13" ht="15.75" customHeight="1">
      <c r="A85" s="285"/>
      <c r="B85" s="256">
        <v>75421</v>
      </c>
      <c r="C85" s="256"/>
      <c r="D85" s="260" t="s">
        <v>163</v>
      </c>
      <c r="E85" s="230">
        <f>E86</f>
        <v>1371</v>
      </c>
      <c r="F85" s="47">
        <f>F86</f>
        <v>1371.43</v>
      </c>
      <c r="G85" s="47">
        <f>G86</f>
        <v>100.03136396790664</v>
      </c>
      <c r="H85" s="230"/>
      <c r="I85" s="47"/>
      <c r="J85" s="47"/>
      <c r="K85" s="230">
        <f>K86</f>
        <v>1371</v>
      </c>
      <c r="L85" s="47">
        <f>L86</f>
        <v>1371.43</v>
      </c>
      <c r="M85" s="47">
        <f>L85/K85*100</f>
        <v>100.03136396790664</v>
      </c>
    </row>
    <row r="86" spans="1:13" ht="66" customHeight="1">
      <c r="A86" s="38"/>
      <c r="B86" s="38"/>
      <c r="C86" s="38">
        <v>6207</v>
      </c>
      <c r="D86" s="43" t="s">
        <v>187</v>
      </c>
      <c r="E86" s="218">
        <v>1371</v>
      </c>
      <c r="F86" s="33">
        <v>1371.43</v>
      </c>
      <c r="G86" s="44">
        <f>F86/E86*100</f>
        <v>100.03136396790664</v>
      </c>
      <c r="H86" s="218"/>
      <c r="I86" s="33"/>
      <c r="J86" s="44"/>
      <c r="K86" s="218">
        <f>E86</f>
        <v>1371</v>
      </c>
      <c r="L86" s="33">
        <f>F86</f>
        <v>1371.43</v>
      </c>
      <c r="M86" s="33">
        <f>L86/K86*100</f>
        <v>100.03136396790664</v>
      </c>
    </row>
    <row r="87" spans="1:13" ht="58.5" customHeight="1">
      <c r="A87" s="274">
        <v>756</v>
      </c>
      <c r="B87" s="275"/>
      <c r="C87" s="272"/>
      <c r="D87" s="276" t="s">
        <v>101</v>
      </c>
      <c r="E87" s="277">
        <f>SUM(E88,E91,E99,E109,E117)</f>
        <v>114102496</v>
      </c>
      <c r="F87" s="278">
        <f>SUM(F88,F91,F99,F109,F117)</f>
        <v>117417231.41</v>
      </c>
      <c r="G87" s="279">
        <f>F87/E87*100</f>
        <v>102.9050507449022</v>
      </c>
      <c r="H87" s="277">
        <f>SUM(H88,H91,H99,H109,H117)</f>
        <v>114102496</v>
      </c>
      <c r="I87" s="278">
        <f>SUM(I88,I91,I99,I109,I117)</f>
        <v>117417231.41</v>
      </c>
      <c r="J87" s="279">
        <f>I87/H87*100</f>
        <v>102.9050507449022</v>
      </c>
      <c r="K87" s="277"/>
      <c r="L87" s="278"/>
      <c r="M87" s="279"/>
    </row>
    <row r="88" spans="1:13" ht="24.75" customHeight="1">
      <c r="A88" s="48"/>
      <c r="B88" s="35">
        <v>75601</v>
      </c>
      <c r="C88" s="83"/>
      <c r="D88" s="18" t="s">
        <v>12</v>
      </c>
      <c r="E88" s="215">
        <f>SUM(E89:E90)</f>
        <v>71000</v>
      </c>
      <c r="F88" s="19">
        <f>F89+F90</f>
        <v>71028.26</v>
      </c>
      <c r="G88" s="49">
        <f>F88/E88*100</f>
        <v>100.03980281690139</v>
      </c>
      <c r="H88" s="215">
        <f>SUM(H89:H90)</f>
        <v>71000</v>
      </c>
      <c r="I88" s="19">
        <f>SUM(I89:I90)</f>
        <v>71028.26</v>
      </c>
      <c r="J88" s="49">
        <f>I88*100/H88</f>
        <v>100.0398028169014</v>
      </c>
      <c r="K88" s="215"/>
      <c r="L88" s="19"/>
      <c r="M88" s="49"/>
    </row>
    <row r="89" spans="1:13" ht="33" customHeight="1">
      <c r="A89" s="50"/>
      <c r="B89" s="21"/>
      <c r="C89" s="84" t="s">
        <v>43</v>
      </c>
      <c r="D89" s="23" t="s">
        <v>142</v>
      </c>
      <c r="E89" s="216">
        <v>70000</v>
      </c>
      <c r="F89" s="24">
        <v>70505.72</v>
      </c>
      <c r="G89" s="36">
        <f>F89/E89*100</f>
        <v>100.72245714285715</v>
      </c>
      <c r="H89" s="216">
        <f>E89</f>
        <v>70000</v>
      </c>
      <c r="I89" s="24">
        <f>F89</f>
        <v>70505.72</v>
      </c>
      <c r="J89" s="36">
        <f>I89*100/H89</f>
        <v>100.72245714285714</v>
      </c>
      <c r="K89" s="216"/>
      <c r="L89" s="24"/>
      <c r="M89" s="36"/>
    </row>
    <row r="90" spans="1:13" ht="23.25" customHeight="1">
      <c r="A90" s="51"/>
      <c r="B90" s="42"/>
      <c r="C90" s="82" t="s">
        <v>44</v>
      </c>
      <c r="D90" s="46" t="s">
        <v>138</v>
      </c>
      <c r="E90" s="226">
        <v>1000</v>
      </c>
      <c r="F90" s="52">
        <v>522.54</v>
      </c>
      <c r="G90" s="53">
        <f>F90/E90*100</f>
        <v>52.254</v>
      </c>
      <c r="H90" s="226">
        <v>1000</v>
      </c>
      <c r="I90" s="52">
        <f>F90</f>
        <v>522.54</v>
      </c>
      <c r="J90" s="53">
        <f>I90*100/H90</f>
        <v>52.254</v>
      </c>
      <c r="K90" s="226"/>
      <c r="L90" s="52"/>
      <c r="M90" s="53"/>
    </row>
    <row r="91" spans="1:13" s="2" customFormat="1" ht="64.5" customHeight="1">
      <c r="A91" s="48"/>
      <c r="B91" s="35">
        <v>75615</v>
      </c>
      <c r="C91" s="85"/>
      <c r="D91" s="18" t="s">
        <v>58</v>
      </c>
      <c r="E91" s="215">
        <f>SUM(E92:E98)</f>
        <v>23537500</v>
      </c>
      <c r="F91" s="19">
        <f>SUM(F92:F98)</f>
        <v>23722601.589999996</v>
      </c>
      <c r="G91" s="20">
        <f aca="true" t="shared" si="12" ref="G91:G122">F91/E91*100</f>
        <v>100.78641142857141</v>
      </c>
      <c r="H91" s="215">
        <f>SUM(H92:H98)</f>
        <v>23537500</v>
      </c>
      <c r="I91" s="19">
        <f>SUM(I92:I98)</f>
        <v>23722601.589999996</v>
      </c>
      <c r="J91" s="20">
        <f aca="true" t="shared" si="13" ref="J91:J108">I91/H91*100</f>
        <v>100.78641142857141</v>
      </c>
      <c r="K91" s="215"/>
      <c r="L91" s="19"/>
      <c r="M91" s="20"/>
    </row>
    <row r="92" spans="1:13" ht="13.5" customHeight="1">
      <c r="A92" s="50"/>
      <c r="B92" s="21"/>
      <c r="C92" s="84" t="s">
        <v>45</v>
      </c>
      <c r="D92" s="23" t="s">
        <v>143</v>
      </c>
      <c r="E92" s="216">
        <v>22000000</v>
      </c>
      <c r="F92" s="25">
        <v>22133089.66</v>
      </c>
      <c r="G92" s="36">
        <f>F92/E92*100</f>
        <v>100.60495300000001</v>
      </c>
      <c r="H92" s="216">
        <f aca="true" t="shared" si="14" ref="H92:I98">E92</f>
        <v>22000000</v>
      </c>
      <c r="I92" s="25">
        <f t="shared" si="14"/>
        <v>22133089.66</v>
      </c>
      <c r="J92" s="36">
        <f t="shared" si="13"/>
        <v>100.60495300000001</v>
      </c>
      <c r="K92" s="216"/>
      <c r="L92" s="25"/>
      <c r="M92" s="36"/>
    </row>
    <row r="93" spans="1:13" ht="15" customHeight="1">
      <c r="A93" s="50"/>
      <c r="B93" s="21"/>
      <c r="C93" s="86" t="s">
        <v>46</v>
      </c>
      <c r="D93" s="29" t="s">
        <v>144</v>
      </c>
      <c r="E93" s="221">
        <v>16000</v>
      </c>
      <c r="F93" s="25">
        <v>17855.93</v>
      </c>
      <c r="G93" s="36">
        <f t="shared" si="12"/>
        <v>111.5995625</v>
      </c>
      <c r="H93" s="216">
        <f t="shared" si="14"/>
        <v>16000</v>
      </c>
      <c r="I93" s="25">
        <f t="shared" si="14"/>
        <v>17855.93</v>
      </c>
      <c r="J93" s="36">
        <f t="shared" si="13"/>
        <v>111.5995625</v>
      </c>
      <c r="K93" s="221"/>
      <c r="L93" s="25"/>
      <c r="M93" s="36"/>
    </row>
    <row r="94" spans="1:13" ht="12" customHeight="1">
      <c r="A94" s="50"/>
      <c r="B94" s="21"/>
      <c r="C94" s="86" t="s">
        <v>47</v>
      </c>
      <c r="D94" s="29" t="s">
        <v>145</v>
      </c>
      <c r="E94" s="221">
        <v>26000</v>
      </c>
      <c r="F94" s="25">
        <v>26846.4</v>
      </c>
      <c r="G94" s="36">
        <f t="shared" si="12"/>
        <v>103.25538461538461</v>
      </c>
      <c r="H94" s="216">
        <f t="shared" si="14"/>
        <v>26000</v>
      </c>
      <c r="I94" s="25">
        <f t="shared" si="14"/>
        <v>26846.4</v>
      </c>
      <c r="J94" s="36">
        <f t="shared" si="13"/>
        <v>103.25538461538461</v>
      </c>
      <c r="K94" s="221"/>
      <c r="L94" s="25"/>
      <c r="M94" s="36"/>
    </row>
    <row r="95" spans="1:13" ht="12" customHeight="1">
      <c r="A95" s="50"/>
      <c r="B95" s="21"/>
      <c r="C95" s="86" t="s">
        <v>48</v>
      </c>
      <c r="D95" s="29" t="s">
        <v>146</v>
      </c>
      <c r="E95" s="221">
        <v>1100000</v>
      </c>
      <c r="F95" s="25">
        <v>1093927.49</v>
      </c>
      <c r="G95" s="36">
        <f t="shared" si="12"/>
        <v>99.44795363636364</v>
      </c>
      <c r="H95" s="216">
        <f t="shared" si="14"/>
        <v>1100000</v>
      </c>
      <c r="I95" s="25">
        <f t="shared" si="14"/>
        <v>1093927.49</v>
      </c>
      <c r="J95" s="36">
        <f t="shared" si="13"/>
        <v>99.44795363636364</v>
      </c>
      <c r="K95" s="221"/>
      <c r="L95" s="25"/>
      <c r="M95" s="36"/>
    </row>
    <row r="96" spans="1:13" ht="12" customHeight="1">
      <c r="A96" s="50"/>
      <c r="B96" s="21"/>
      <c r="C96" s="86" t="s">
        <v>49</v>
      </c>
      <c r="D96" s="29" t="s">
        <v>147</v>
      </c>
      <c r="E96" s="221">
        <v>284000</v>
      </c>
      <c r="F96" s="25">
        <v>311334.91</v>
      </c>
      <c r="G96" s="36">
        <f t="shared" si="12"/>
        <v>109.62496830985916</v>
      </c>
      <c r="H96" s="216">
        <f t="shared" si="14"/>
        <v>284000</v>
      </c>
      <c r="I96" s="25">
        <f t="shared" si="14"/>
        <v>311334.91</v>
      </c>
      <c r="J96" s="36">
        <f t="shared" si="13"/>
        <v>109.62496830985916</v>
      </c>
      <c r="K96" s="221"/>
      <c r="L96" s="25"/>
      <c r="M96" s="36"/>
    </row>
    <row r="97" spans="1:13" ht="23.25" customHeight="1">
      <c r="A97" s="50"/>
      <c r="B97" s="21"/>
      <c r="C97" s="59" t="s">
        <v>164</v>
      </c>
      <c r="D97" s="46" t="s">
        <v>165</v>
      </c>
      <c r="E97" s="217">
        <v>1500</v>
      </c>
      <c r="F97" s="30">
        <v>2024.8</v>
      </c>
      <c r="G97" s="40">
        <f t="shared" si="12"/>
        <v>134.98666666666665</v>
      </c>
      <c r="H97" s="220">
        <f t="shared" si="14"/>
        <v>1500</v>
      </c>
      <c r="I97" s="30">
        <f t="shared" si="14"/>
        <v>2024.8</v>
      </c>
      <c r="J97" s="40">
        <f t="shared" si="13"/>
        <v>134.98666666666665</v>
      </c>
      <c r="K97" s="217"/>
      <c r="L97" s="30"/>
      <c r="M97" s="40"/>
    </row>
    <row r="98" spans="1:13" ht="23.25" customHeight="1">
      <c r="A98" s="113"/>
      <c r="B98" s="114"/>
      <c r="C98" s="112" t="s">
        <v>44</v>
      </c>
      <c r="D98" s="43" t="s">
        <v>138</v>
      </c>
      <c r="E98" s="218">
        <v>110000</v>
      </c>
      <c r="F98" s="33">
        <v>137522.4</v>
      </c>
      <c r="G98" s="53">
        <f t="shared" si="12"/>
        <v>125.02036363636364</v>
      </c>
      <c r="H98" s="226">
        <f t="shared" si="14"/>
        <v>110000</v>
      </c>
      <c r="I98" s="33">
        <f t="shared" si="14"/>
        <v>137522.4</v>
      </c>
      <c r="J98" s="53">
        <f t="shared" si="13"/>
        <v>125.02036363636364</v>
      </c>
      <c r="K98" s="218"/>
      <c r="L98" s="33"/>
      <c r="M98" s="53"/>
    </row>
    <row r="99" spans="1:13" ht="54.75" customHeight="1">
      <c r="A99" s="301"/>
      <c r="B99" s="256">
        <v>75616</v>
      </c>
      <c r="C99" s="286"/>
      <c r="D99" s="260" t="s">
        <v>57</v>
      </c>
      <c r="E99" s="230">
        <f>SUM(E100:E108)</f>
        <v>17663352</v>
      </c>
      <c r="F99" s="47">
        <f>SUM(F100:F108)</f>
        <v>17968382.14</v>
      </c>
      <c r="G99" s="49">
        <f t="shared" si="12"/>
        <v>101.7269097054738</v>
      </c>
      <c r="H99" s="230">
        <f>SUM(H100:H108)</f>
        <v>17663352</v>
      </c>
      <c r="I99" s="47">
        <f>SUM(I100:I108)</f>
        <v>17968382.14</v>
      </c>
      <c r="J99" s="49">
        <f t="shared" si="13"/>
        <v>101.7269097054738</v>
      </c>
      <c r="K99" s="230"/>
      <c r="L99" s="47"/>
      <c r="M99" s="49"/>
    </row>
    <row r="100" spans="1:13" ht="15" customHeight="1">
      <c r="A100" s="86"/>
      <c r="B100" s="28"/>
      <c r="C100" s="86" t="s">
        <v>45</v>
      </c>
      <c r="D100" s="29" t="s">
        <v>143</v>
      </c>
      <c r="E100" s="221">
        <v>10950000</v>
      </c>
      <c r="F100" s="25">
        <v>11181390.74</v>
      </c>
      <c r="G100" s="37">
        <f t="shared" si="12"/>
        <v>102.11315744292237</v>
      </c>
      <c r="H100" s="221">
        <f>E100</f>
        <v>10950000</v>
      </c>
      <c r="I100" s="25">
        <f>F100</f>
        <v>11181390.74</v>
      </c>
      <c r="J100" s="37">
        <f t="shared" si="13"/>
        <v>102.11315744292237</v>
      </c>
      <c r="K100" s="221"/>
      <c r="L100" s="25"/>
      <c r="M100" s="37"/>
    </row>
    <row r="101" spans="1:13" ht="16.5" customHeight="1">
      <c r="A101" s="86"/>
      <c r="B101" s="28"/>
      <c r="C101" s="86" t="s">
        <v>46</v>
      </c>
      <c r="D101" s="29" t="s">
        <v>144</v>
      </c>
      <c r="E101" s="221">
        <v>306000</v>
      </c>
      <c r="F101" s="25">
        <v>309490.42</v>
      </c>
      <c r="G101" s="37">
        <f t="shared" si="12"/>
        <v>101.14066013071894</v>
      </c>
      <c r="H101" s="221">
        <f aca="true" t="shared" si="15" ref="H101:H108">E101</f>
        <v>306000</v>
      </c>
      <c r="I101" s="25">
        <f aca="true" t="shared" si="16" ref="I101:I108">F101</f>
        <v>309490.42</v>
      </c>
      <c r="J101" s="37">
        <f t="shared" si="13"/>
        <v>101.14066013071894</v>
      </c>
      <c r="K101" s="221"/>
      <c r="L101" s="25"/>
      <c r="M101" s="37"/>
    </row>
    <row r="102" spans="1:13" ht="12.75" customHeight="1">
      <c r="A102" s="86"/>
      <c r="B102" s="28"/>
      <c r="C102" s="86" t="s">
        <v>47</v>
      </c>
      <c r="D102" s="29" t="s">
        <v>145</v>
      </c>
      <c r="E102" s="221">
        <v>9000</v>
      </c>
      <c r="F102" s="25">
        <v>9994.08</v>
      </c>
      <c r="G102" s="37">
        <f t="shared" si="12"/>
        <v>111.04533333333333</v>
      </c>
      <c r="H102" s="221">
        <f t="shared" si="15"/>
        <v>9000</v>
      </c>
      <c r="I102" s="25">
        <f t="shared" si="16"/>
        <v>9994.08</v>
      </c>
      <c r="J102" s="37">
        <f t="shared" si="13"/>
        <v>111.04533333333333</v>
      </c>
      <c r="K102" s="221"/>
      <c r="L102" s="25"/>
      <c r="M102" s="37"/>
    </row>
    <row r="103" spans="1:13" ht="15" customHeight="1">
      <c r="A103" s="86"/>
      <c r="B103" s="28"/>
      <c r="C103" s="86" t="s">
        <v>48</v>
      </c>
      <c r="D103" s="29" t="s">
        <v>146</v>
      </c>
      <c r="E103" s="221">
        <v>440000</v>
      </c>
      <c r="F103" s="25">
        <v>465938.34</v>
      </c>
      <c r="G103" s="37">
        <f t="shared" si="12"/>
        <v>105.89507727272729</v>
      </c>
      <c r="H103" s="221">
        <f t="shared" si="15"/>
        <v>440000</v>
      </c>
      <c r="I103" s="25">
        <f t="shared" si="16"/>
        <v>465938.34</v>
      </c>
      <c r="J103" s="37">
        <f t="shared" si="13"/>
        <v>105.89507727272729</v>
      </c>
      <c r="K103" s="221"/>
      <c r="L103" s="25"/>
      <c r="M103" s="37"/>
    </row>
    <row r="104" spans="1:13" ht="12.75" customHeight="1">
      <c r="A104" s="86"/>
      <c r="B104" s="28"/>
      <c r="C104" s="86" t="s">
        <v>50</v>
      </c>
      <c r="D104" s="29" t="s">
        <v>148</v>
      </c>
      <c r="E104" s="221">
        <v>184000</v>
      </c>
      <c r="F104" s="25">
        <v>182300.14</v>
      </c>
      <c r="G104" s="37">
        <f t="shared" si="12"/>
        <v>99.07616304347827</v>
      </c>
      <c r="H104" s="221">
        <f t="shared" si="15"/>
        <v>184000</v>
      </c>
      <c r="I104" s="25">
        <f t="shared" si="16"/>
        <v>182300.14</v>
      </c>
      <c r="J104" s="37">
        <f t="shared" si="13"/>
        <v>99.07616304347827</v>
      </c>
      <c r="K104" s="221"/>
      <c r="L104" s="25"/>
      <c r="M104" s="37"/>
    </row>
    <row r="105" spans="1:13" ht="12" customHeight="1" hidden="1">
      <c r="A105" s="86"/>
      <c r="B105" s="28"/>
      <c r="C105" s="86" t="s">
        <v>60</v>
      </c>
      <c r="D105" s="29" t="s">
        <v>61</v>
      </c>
      <c r="E105" s="221"/>
      <c r="F105" s="25"/>
      <c r="G105" s="37"/>
      <c r="H105" s="221"/>
      <c r="I105" s="25"/>
      <c r="J105" s="37"/>
      <c r="K105" s="221"/>
      <c r="L105" s="25"/>
      <c r="M105" s="37"/>
    </row>
    <row r="106" spans="1:13" ht="12.75" customHeight="1">
      <c r="A106" s="86"/>
      <c r="B106" s="28"/>
      <c r="C106" s="86" t="s">
        <v>49</v>
      </c>
      <c r="D106" s="29" t="s">
        <v>147</v>
      </c>
      <c r="E106" s="221">
        <v>5655840</v>
      </c>
      <c r="F106" s="25">
        <v>5673030.39</v>
      </c>
      <c r="G106" s="37">
        <f>F106*100/E106</f>
        <v>100.30394052872782</v>
      </c>
      <c r="H106" s="221">
        <f t="shared" si="15"/>
        <v>5655840</v>
      </c>
      <c r="I106" s="25">
        <f>F106</f>
        <v>5673030.39</v>
      </c>
      <c r="J106" s="37">
        <f>I106*100/H106</f>
        <v>100.30394052872782</v>
      </c>
      <c r="K106" s="221"/>
      <c r="L106" s="25"/>
      <c r="M106" s="37"/>
    </row>
    <row r="107" spans="1:13" ht="24.75" customHeight="1">
      <c r="A107" s="86"/>
      <c r="B107" s="28"/>
      <c r="C107" s="86" t="s">
        <v>164</v>
      </c>
      <c r="D107" s="29" t="s">
        <v>165</v>
      </c>
      <c r="E107" s="221">
        <v>35000</v>
      </c>
      <c r="F107" s="25">
        <v>47022.14</v>
      </c>
      <c r="G107" s="37">
        <f>F107/E107*100</f>
        <v>134.34897142857142</v>
      </c>
      <c r="H107" s="221">
        <f t="shared" si="15"/>
        <v>35000</v>
      </c>
      <c r="I107" s="25">
        <f>F107</f>
        <v>47022.14</v>
      </c>
      <c r="J107" s="37"/>
      <c r="K107" s="221"/>
      <c r="L107" s="25"/>
      <c r="M107" s="37"/>
    </row>
    <row r="108" spans="1:13" ht="24" customHeight="1">
      <c r="A108" s="338"/>
      <c r="B108" s="111"/>
      <c r="C108" s="112" t="s">
        <v>44</v>
      </c>
      <c r="D108" s="43" t="s">
        <v>138</v>
      </c>
      <c r="E108" s="218">
        <v>83512</v>
      </c>
      <c r="F108" s="33">
        <v>99215.89</v>
      </c>
      <c r="G108" s="44">
        <f t="shared" si="12"/>
        <v>118.80435147044737</v>
      </c>
      <c r="H108" s="218">
        <f t="shared" si="15"/>
        <v>83512</v>
      </c>
      <c r="I108" s="33">
        <f t="shared" si="16"/>
        <v>99215.89</v>
      </c>
      <c r="J108" s="44">
        <f t="shared" si="13"/>
        <v>118.80435147044737</v>
      </c>
      <c r="K108" s="218"/>
      <c r="L108" s="33"/>
      <c r="M108" s="44"/>
    </row>
    <row r="109" spans="1:13" s="2" customFormat="1" ht="24.75" customHeight="1">
      <c r="A109" s="48"/>
      <c r="B109" s="35">
        <v>75618</v>
      </c>
      <c r="C109" s="85"/>
      <c r="D109" s="18" t="s">
        <v>59</v>
      </c>
      <c r="E109" s="215">
        <f>SUM(E110:E116)</f>
        <v>1241379</v>
      </c>
      <c r="F109" s="19">
        <f>SUM(F110:F116)</f>
        <v>1271791.77</v>
      </c>
      <c r="G109" s="20">
        <f>F109/E109*100</f>
        <v>102.44991819581288</v>
      </c>
      <c r="H109" s="215">
        <f>SUM(H110:H116)</f>
        <v>1241379</v>
      </c>
      <c r="I109" s="19">
        <f>SUM(I110:I116)</f>
        <v>1271791.77</v>
      </c>
      <c r="J109" s="20">
        <f aca="true" t="shared" si="17" ref="J109:J122">I109/H109*100</f>
        <v>102.44991819581288</v>
      </c>
      <c r="K109" s="215"/>
      <c r="L109" s="19"/>
      <c r="M109" s="20"/>
    </row>
    <row r="110" spans="1:13" ht="12.75" customHeight="1">
      <c r="A110" s="50"/>
      <c r="B110" s="21"/>
      <c r="C110" s="86" t="s">
        <v>51</v>
      </c>
      <c r="D110" s="29" t="s">
        <v>13</v>
      </c>
      <c r="E110" s="221">
        <v>150000</v>
      </c>
      <c r="F110" s="25">
        <v>169935</v>
      </c>
      <c r="G110" s="37">
        <f t="shared" si="12"/>
        <v>113.29</v>
      </c>
      <c r="H110" s="221">
        <f aca="true" t="shared" si="18" ref="H110:I116">E110</f>
        <v>150000</v>
      </c>
      <c r="I110" s="25">
        <f t="shared" si="18"/>
        <v>169935</v>
      </c>
      <c r="J110" s="37">
        <f t="shared" si="17"/>
        <v>113.29</v>
      </c>
      <c r="K110" s="221"/>
      <c r="L110" s="25"/>
      <c r="M110" s="37"/>
    </row>
    <row r="111" spans="1:13" ht="12.75" customHeight="1">
      <c r="A111" s="50"/>
      <c r="B111" s="21"/>
      <c r="C111" s="86" t="s">
        <v>52</v>
      </c>
      <c r="D111" s="29" t="s">
        <v>14</v>
      </c>
      <c r="E111" s="221">
        <v>627879</v>
      </c>
      <c r="F111" s="25">
        <v>632312.29</v>
      </c>
      <c r="G111" s="37">
        <f t="shared" si="12"/>
        <v>100.7060739409982</v>
      </c>
      <c r="H111" s="221">
        <f t="shared" si="18"/>
        <v>627879</v>
      </c>
      <c r="I111" s="25">
        <f t="shared" si="18"/>
        <v>632312.29</v>
      </c>
      <c r="J111" s="37">
        <f t="shared" si="17"/>
        <v>100.7060739409982</v>
      </c>
      <c r="K111" s="221"/>
      <c r="L111" s="25"/>
      <c r="M111" s="37"/>
    </row>
    <row r="112" spans="1:13" ht="22.5" customHeight="1">
      <c r="A112" s="50"/>
      <c r="B112" s="21"/>
      <c r="C112" s="28" t="s">
        <v>67</v>
      </c>
      <c r="D112" s="29" t="s">
        <v>73</v>
      </c>
      <c r="E112" s="221">
        <v>445000</v>
      </c>
      <c r="F112" s="25">
        <v>450949.24</v>
      </c>
      <c r="G112" s="37">
        <f>F112/E112*100</f>
        <v>101.33690786516854</v>
      </c>
      <c r="H112" s="221">
        <f t="shared" si="18"/>
        <v>445000</v>
      </c>
      <c r="I112" s="25">
        <f t="shared" si="18"/>
        <v>450949.24</v>
      </c>
      <c r="J112" s="37">
        <f>I112/H112*100</f>
        <v>101.33690786516854</v>
      </c>
      <c r="K112" s="221"/>
      <c r="L112" s="25"/>
      <c r="M112" s="37"/>
    </row>
    <row r="113" spans="1:13" ht="15.75" customHeight="1">
      <c r="A113" s="50"/>
      <c r="B113" s="21"/>
      <c r="C113" s="45" t="s">
        <v>166</v>
      </c>
      <c r="D113" s="46" t="s">
        <v>167</v>
      </c>
      <c r="E113" s="217">
        <v>200</v>
      </c>
      <c r="F113" s="30">
        <v>200</v>
      </c>
      <c r="G113" s="60">
        <f>F113/E113*100</f>
        <v>100</v>
      </c>
      <c r="H113" s="217">
        <f t="shared" si="18"/>
        <v>200</v>
      </c>
      <c r="I113" s="30">
        <f t="shared" si="18"/>
        <v>200</v>
      </c>
      <c r="J113" s="60">
        <f>I113/H113*100</f>
        <v>100</v>
      </c>
      <c r="K113" s="217"/>
      <c r="L113" s="30"/>
      <c r="M113" s="60"/>
    </row>
    <row r="114" spans="1:13" ht="22.5" customHeight="1">
      <c r="A114" s="50"/>
      <c r="B114" s="21"/>
      <c r="C114" s="45" t="s">
        <v>164</v>
      </c>
      <c r="D114" s="46" t="s">
        <v>165</v>
      </c>
      <c r="E114" s="217">
        <v>100</v>
      </c>
      <c r="F114" s="30">
        <v>255.2</v>
      </c>
      <c r="G114" s="60">
        <f>F114/E114*100</f>
        <v>255.20000000000002</v>
      </c>
      <c r="H114" s="217">
        <f t="shared" si="18"/>
        <v>100</v>
      </c>
      <c r="I114" s="30">
        <f t="shared" si="18"/>
        <v>255.2</v>
      </c>
      <c r="J114" s="60">
        <f>I114/H114*100</f>
        <v>255.20000000000002</v>
      </c>
      <c r="K114" s="217"/>
      <c r="L114" s="30"/>
      <c r="M114" s="60"/>
    </row>
    <row r="115" spans="1:13" ht="13.5" customHeight="1">
      <c r="A115" s="50"/>
      <c r="B115" s="21"/>
      <c r="C115" s="21" t="s">
        <v>40</v>
      </c>
      <c r="D115" s="32" t="s">
        <v>80</v>
      </c>
      <c r="E115" s="220">
        <v>18000</v>
      </c>
      <c r="F115" s="39">
        <v>18000</v>
      </c>
      <c r="G115" s="40">
        <f>F115/E115*100</f>
        <v>100</v>
      </c>
      <c r="H115" s="220">
        <f t="shared" si="18"/>
        <v>18000</v>
      </c>
      <c r="I115" s="39">
        <f t="shared" si="18"/>
        <v>18000</v>
      </c>
      <c r="J115" s="197">
        <f>I115*100/H115</f>
        <v>100</v>
      </c>
      <c r="K115" s="220"/>
      <c r="L115" s="39"/>
      <c r="M115" s="40"/>
    </row>
    <row r="116" spans="1:13" ht="13.5" customHeight="1">
      <c r="A116" s="50"/>
      <c r="B116" s="21"/>
      <c r="C116" s="22" t="s">
        <v>42</v>
      </c>
      <c r="D116" s="32" t="s">
        <v>140</v>
      </c>
      <c r="E116" s="216">
        <v>200</v>
      </c>
      <c r="F116" s="24">
        <v>140.04</v>
      </c>
      <c r="G116" s="36">
        <f>F116/E116*100</f>
        <v>70.02</v>
      </c>
      <c r="H116" s="216">
        <f t="shared" si="18"/>
        <v>200</v>
      </c>
      <c r="I116" s="24">
        <f t="shared" si="18"/>
        <v>140.04</v>
      </c>
      <c r="J116" s="26">
        <f>I116*100/H116</f>
        <v>70.02</v>
      </c>
      <c r="K116" s="216"/>
      <c r="L116" s="24"/>
      <c r="M116" s="36"/>
    </row>
    <row r="117" spans="1:13" s="2" customFormat="1" ht="24" customHeight="1">
      <c r="A117" s="48"/>
      <c r="B117" s="35">
        <v>75621</v>
      </c>
      <c r="C117" s="54"/>
      <c r="D117" s="18" t="s">
        <v>15</v>
      </c>
      <c r="E117" s="215">
        <f>SUM(E119,E118)</f>
        <v>71589265</v>
      </c>
      <c r="F117" s="19">
        <f>SUM(F119,F118)</f>
        <v>74383427.65</v>
      </c>
      <c r="G117" s="20">
        <f t="shared" si="12"/>
        <v>103.90304698616477</v>
      </c>
      <c r="H117" s="215">
        <f>SUM(H119,H118)</f>
        <v>71589265</v>
      </c>
      <c r="I117" s="19">
        <f>SUM(I119,I118)</f>
        <v>74383427.65</v>
      </c>
      <c r="J117" s="20">
        <f t="shared" si="17"/>
        <v>103.90304698616477</v>
      </c>
      <c r="K117" s="215"/>
      <c r="L117" s="19"/>
      <c r="M117" s="20"/>
    </row>
    <row r="118" spans="1:13" ht="22.5" customHeight="1">
      <c r="A118" s="50"/>
      <c r="B118" s="21"/>
      <c r="C118" s="22" t="s">
        <v>53</v>
      </c>
      <c r="D118" s="23" t="s">
        <v>12</v>
      </c>
      <c r="E118" s="216">
        <v>68589265</v>
      </c>
      <c r="F118" s="25">
        <v>71272923</v>
      </c>
      <c r="G118" s="36">
        <f t="shared" si="12"/>
        <v>103.91265017929554</v>
      </c>
      <c r="H118" s="216">
        <f>E118</f>
        <v>68589265</v>
      </c>
      <c r="I118" s="25">
        <f>F118</f>
        <v>71272923</v>
      </c>
      <c r="J118" s="36">
        <f t="shared" si="17"/>
        <v>103.91265017929554</v>
      </c>
      <c r="K118" s="216"/>
      <c r="L118" s="25"/>
      <c r="M118" s="36"/>
    </row>
    <row r="119" spans="1:13" ht="24" customHeight="1">
      <c r="A119" s="55"/>
      <c r="B119" s="27"/>
      <c r="C119" s="45" t="s">
        <v>54</v>
      </c>
      <c r="D119" s="46" t="s">
        <v>149</v>
      </c>
      <c r="E119" s="217">
        <v>3000000</v>
      </c>
      <c r="F119" s="30">
        <v>3110504.65</v>
      </c>
      <c r="G119" s="40">
        <f t="shared" si="12"/>
        <v>103.68348833333334</v>
      </c>
      <c r="H119" s="220">
        <f>E119</f>
        <v>3000000</v>
      </c>
      <c r="I119" s="30">
        <f>F119</f>
        <v>3110504.65</v>
      </c>
      <c r="J119" s="40">
        <f t="shared" si="17"/>
        <v>103.68348833333334</v>
      </c>
      <c r="K119" s="217"/>
      <c r="L119" s="30"/>
      <c r="M119" s="40"/>
    </row>
    <row r="120" spans="1:13" ht="17.25" customHeight="1">
      <c r="A120" s="115">
        <v>758</v>
      </c>
      <c r="B120" s="93"/>
      <c r="C120" s="79"/>
      <c r="D120" s="94" t="s">
        <v>16</v>
      </c>
      <c r="E120" s="224">
        <f>E121+E125+E123</f>
        <v>48567620</v>
      </c>
      <c r="F120" s="70">
        <f>F121+F125+F123</f>
        <v>48568075.76</v>
      </c>
      <c r="G120" s="70">
        <f>F120*100/E120</f>
        <v>100.0009384029936</v>
      </c>
      <c r="H120" s="224">
        <f>H121+H125+H123</f>
        <v>48567620</v>
      </c>
      <c r="I120" s="70">
        <f>I121+I125+I123</f>
        <v>48568075.76</v>
      </c>
      <c r="J120" s="70">
        <f>I120*100/H120</f>
        <v>100.0009384029936</v>
      </c>
      <c r="K120" s="224"/>
      <c r="L120" s="70"/>
      <c r="M120" s="70"/>
    </row>
    <row r="121" spans="1:13" ht="24" customHeight="1">
      <c r="A121" s="48"/>
      <c r="B121" s="35">
        <v>75801</v>
      </c>
      <c r="C121" s="35"/>
      <c r="D121" s="18" t="s">
        <v>19</v>
      </c>
      <c r="E121" s="215">
        <f>E122</f>
        <v>43023221</v>
      </c>
      <c r="F121" s="19">
        <f>F122</f>
        <v>43023221</v>
      </c>
      <c r="G121" s="20">
        <f t="shared" si="12"/>
        <v>100</v>
      </c>
      <c r="H121" s="215">
        <f>H122</f>
        <v>43023221</v>
      </c>
      <c r="I121" s="19">
        <f>I122</f>
        <v>43023221</v>
      </c>
      <c r="J121" s="20">
        <f t="shared" si="17"/>
        <v>100</v>
      </c>
      <c r="K121" s="215"/>
      <c r="L121" s="19"/>
      <c r="M121" s="20"/>
    </row>
    <row r="122" spans="1:13" ht="14.25" customHeight="1">
      <c r="A122" s="51"/>
      <c r="B122" s="42"/>
      <c r="C122" s="42" t="s">
        <v>55</v>
      </c>
      <c r="D122" s="56" t="s">
        <v>17</v>
      </c>
      <c r="E122" s="226">
        <v>43023221</v>
      </c>
      <c r="F122" s="33">
        <v>43023221</v>
      </c>
      <c r="G122" s="53">
        <f t="shared" si="12"/>
        <v>100</v>
      </c>
      <c r="H122" s="226">
        <f>E122</f>
        <v>43023221</v>
      </c>
      <c r="I122" s="33">
        <f>F122</f>
        <v>43023221</v>
      </c>
      <c r="J122" s="53">
        <f t="shared" si="17"/>
        <v>100</v>
      </c>
      <c r="K122" s="226"/>
      <c r="L122" s="33"/>
      <c r="M122" s="53"/>
    </row>
    <row r="123" spans="1:13" ht="26.25" customHeight="1">
      <c r="A123" s="188"/>
      <c r="B123" s="189">
        <v>75802</v>
      </c>
      <c r="C123" s="189"/>
      <c r="D123" s="187" t="s">
        <v>123</v>
      </c>
      <c r="E123" s="229">
        <f aca="true" t="shared" si="19" ref="E123:J123">E124</f>
        <v>1519147</v>
      </c>
      <c r="F123" s="190">
        <f t="shared" si="19"/>
        <v>1519147</v>
      </c>
      <c r="G123" s="190">
        <f t="shared" si="19"/>
        <v>100</v>
      </c>
      <c r="H123" s="229">
        <f t="shared" si="19"/>
        <v>1519147</v>
      </c>
      <c r="I123" s="190">
        <f t="shared" si="19"/>
        <v>1519147</v>
      </c>
      <c r="J123" s="190">
        <f t="shared" si="19"/>
        <v>100</v>
      </c>
      <c r="K123" s="229"/>
      <c r="L123" s="190"/>
      <c r="M123" s="191"/>
    </row>
    <row r="124" spans="1:13" ht="15" customHeight="1">
      <c r="A124" s="192"/>
      <c r="B124" s="193"/>
      <c r="C124" s="21">
        <v>2750</v>
      </c>
      <c r="D124" s="32" t="s">
        <v>124</v>
      </c>
      <c r="E124" s="220">
        <v>1519147</v>
      </c>
      <c r="F124" s="39">
        <v>1519147</v>
      </c>
      <c r="G124" s="40">
        <f aca="true" t="shared" si="20" ref="G124:G131">F124*100/E124</f>
        <v>100</v>
      </c>
      <c r="H124" s="220">
        <f>E124</f>
        <v>1519147</v>
      </c>
      <c r="I124" s="39">
        <f>F124</f>
        <v>1519147</v>
      </c>
      <c r="J124" s="40">
        <f>I124*100/H124</f>
        <v>100</v>
      </c>
      <c r="K124" s="220"/>
      <c r="L124" s="39"/>
      <c r="M124" s="40"/>
    </row>
    <row r="125" spans="1:13" ht="16.5" customHeight="1">
      <c r="A125" s="16"/>
      <c r="B125" s="35">
        <v>75814</v>
      </c>
      <c r="C125" s="35"/>
      <c r="D125" s="18" t="s">
        <v>126</v>
      </c>
      <c r="E125" s="215">
        <f>SUM(E126:E128)</f>
        <v>4025252</v>
      </c>
      <c r="F125" s="215">
        <f>SUM(F126:F128)</f>
        <v>4025707.76</v>
      </c>
      <c r="G125" s="19">
        <f t="shared" si="20"/>
        <v>100.0113225209254</v>
      </c>
      <c r="H125" s="215">
        <f>SUM(H126:H128)</f>
        <v>4025252</v>
      </c>
      <c r="I125" s="215">
        <f>SUM(I126:I128)</f>
        <v>4025707.76</v>
      </c>
      <c r="J125" s="19">
        <f>I125*100/H125</f>
        <v>100.0113225209254</v>
      </c>
      <c r="K125" s="215"/>
      <c r="L125" s="19"/>
      <c r="M125" s="19"/>
    </row>
    <row r="126" spans="1:13" ht="12.75" customHeight="1">
      <c r="A126" s="339"/>
      <c r="B126" s="340"/>
      <c r="C126" s="311" t="s">
        <v>159</v>
      </c>
      <c r="D126" s="312" t="s">
        <v>160</v>
      </c>
      <c r="E126" s="228">
        <v>244754</v>
      </c>
      <c r="F126" s="196">
        <v>244719.07</v>
      </c>
      <c r="G126" s="196">
        <f>F126*100/E126</f>
        <v>99.98572852741937</v>
      </c>
      <c r="H126" s="228">
        <f>E126</f>
        <v>244754</v>
      </c>
      <c r="I126" s="196">
        <f>F126</f>
        <v>244719.07</v>
      </c>
      <c r="J126" s="196">
        <f>I126*100/H126</f>
        <v>99.98572852741937</v>
      </c>
      <c r="K126" s="313"/>
      <c r="L126" s="314"/>
      <c r="M126" s="314"/>
    </row>
    <row r="127" spans="1:13" ht="13.5" customHeight="1">
      <c r="A127" s="42"/>
      <c r="B127" s="42"/>
      <c r="C127" s="38" t="s">
        <v>56</v>
      </c>
      <c r="D127" s="43" t="s">
        <v>18</v>
      </c>
      <c r="E127" s="218">
        <v>3780498</v>
      </c>
      <c r="F127" s="33">
        <v>3780988.69</v>
      </c>
      <c r="G127" s="44">
        <f t="shared" si="20"/>
        <v>100.01297950693268</v>
      </c>
      <c r="H127" s="218">
        <f>E127</f>
        <v>3780498</v>
      </c>
      <c r="I127" s="33">
        <f>F127</f>
        <v>3780988.69</v>
      </c>
      <c r="J127" s="44">
        <f>I127*100/H127</f>
        <v>100.01297950693268</v>
      </c>
      <c r="K127" s="218"/>
      <c r="L127" s="33"/>
      <c r="M127" s="44"/>
    </row>
    <row r="128" spans="1:13" ht="32.25" customHeight="1" hidden="1">
      <c r="A128" s="50"/>
      <c r="B128" s="21"/>
      <c r="C128" s="22"/>
      <c r="D128" s="23"/>
      <c r="E128" s="216"/>
      <c r="F128" s="24"/>
      <c r="G128" s="36"/>
      <c r="H128" s="216"/>
      <c r="I128" s="24"/>
      <c r="J128" s="36"/>
      <c r="K128" s="216"/>
      <c r="L128" s="24"/>
      <c r="M128" s="36"/>
    </row>
    <row r="129" spans="1:13" s="2" customFormat="1" ht="18.75" customHeight="1">
      <c r="A129" s="92">
        <v>801</v>
      </c>
      <c r="B129" s="88"/>
      <c r="C129" s="92"/>
      <c r="D129" s="89" t="s">
        <v>20</v>
      </c>
      <c r="E129" s="224">
        <f>SUM(E130+E142+E147+E161+E158+E165+E163)</f>
        <v>6818055</v>
      </c>
      <c r="F129" s="70">
        <f>SUM(F130+F142+F147+F161+F158+F165+F163)</f>
        <v>6606974.539999999</v>
      </c>
      <c r="G129" s="70">
        <f t="shared" si="20"/>
        <v>96.90409566951277</v>
      </c>
      <c r="H129" s="224">
        <f>SUM(H130+H142+H147+H161+H158+H165+H163)</f>
        <v>6818055</v>
      </c>
      <c r="I129" s="70">
        <f>SUM(I130+I142+I147+I161+I158+I165+I163)</f>
        <v>6606974.539999999</v>
      </c>
      <c r="J129" s="70">
        <f>I129*100/H129</f>
        <v>96.90409566951277</v>
      </c>
      <c r="K129" s="224"/>
      <c r="L129" s="70"/>
      <c r="M129" s="71"/>
    </row>
    <row r="130" spans="1:13" s="3" customFormat="1" ht="15.75" customHeight="1">
      <c r="A130" s="48"/>
      <c r="B130" s="35">
        <v>80101</v>
      </c>
      <c r="C130" s="35"/>
      <c r="D130" s="18" t="s">
        <v>21</v>
      </c>
      <c r="E130" s="230">
        <f>SUM(E131:E141)</f>
        <v>601346</v>
      </c>
      <c r="F130" s="47">
        <f>SUM(F131:F141)</f>
        <v>490428.13</v>
      </c>
      <c r="G130" s="47">
        <f t="shared" si="20"/>
        <v>81.55506646755778</v>
      </c>
      <c r="H130" s="230">
        <f>SUM(H131:H141)</f>
        <v>601346</v>
      </c>
      <c r="I130" s="47">
        <f>SUM(I131:I141)</f>
        <v>490428.13</v>
      </c>
      <c r="J130" s="47">
        <f>I130*100/H130</f>
        <v>81.55506646755778</v>
      </c>
      <c r="K130" s="230"/>
      <c r="L130" s="47"/>
      <c r="M130" s="49"/>
    </row>
    <row r="131" spans="1:13" ht="12" customHeight="1">
      <c r="A131" s="50"/>
      <c r="B131" s="21"/>
      <c r="C131" s="28" t="s">
        <v>42</v>
      </c>
      <c r="D131" s="46" t="s">
        <v>140</v>
      </c>
      <c r="E131" s="221">
        <v>4000</v>
      </c>
      <c r="F131" s="25">
        <v>12935.02</v>
      </c>
      <c r="G131" s="37">
        <f t="shared" si="20"/>
        <v>323.3755</v>
      </c>
      <c r="H131" s="221">
        <f aca="true" t="shared" si="21" ref="H131:I136">E131</f>
        <v>4000</v>
      </c>
      <c r="I131" s="25">
        <f t="shared" si="21"/>
        <v>12935.02</v>
      </c>
      <c r="J131" s="26">
        <f>I131/H131*100</f>
        <v>323.3755</v>
      </c>
      <c r="K131" s="221"/>
      <c r="L131" s="25"/>
      <c r="M131" s="37"/>
    </row>
    <row r="132" spans="1:13" ht="12.75" customHeight="1">
      <c r="A132" s="50"/>
      <c r="B132" s="21"/>
      <c r="C132" s="311" t="s">
        <v>159</v>
      </c>
      <c r="D132" s="312" t="s">
        <v>160</v>
      </c>
      <c r="E132" s="217">
        <v>2800</v>
      </c>
      <c r="F132" s="30">
        <v>3036.45</v>
      </c>
      <c r="G132" s="60">
        <f>F132/E132*100</f>
        <v>108.44464285714285</v>
      </c>
      <c r="H132" s="217">
        <f t="shared" si="21"/>
        <v>2800</v>
      </c>
      <c r="I132" s="30">
        <f t="shared" si="21"/>
        <v>3036.45</v>
      </c>
      <c r="J132" s="31">
        <f>I132/H132*100</f>
        <v>108.44464285714285</v>
      </c>
      <c r="K132" s="217"/>
      <c r="L132" s="30"/>
      <c r="M132" s="60"/>
    </row>
    <row r="133" spans="1:13" ht="12.75" customHeight="1">
      <c r="A133" s="50"/>
      <c r="B133" s="21"/>
      <c r="C133" s="45" t="s">
        <v>56</v>
      </c>
      <c r="D133" s="46" t="s">
        <v>18</v>
      </c>
      <c r="E133" s="217">
        <v>400</v>
      </c>
      <c r="F133" s="30">
        <v>381.03</v>
      </c>
      <c r="G133" s="60">
        <f>F133/E133*100</f>
        <v>95.2575</v>
      </c>
      <c r="H133" s="217">
        <f t="shared" si="21"/>
        <v>400</v>
      </c>
      <c r="I133" s="30">
        <f t="shared" si="21"/>
        <v>381.03</v>
      </c>
      <c r="J133" s="315">
        <f>I133/H133*100</f>
        <v>95.2575</v>
      </c>
      <c r="K133" s="217"/>
      <c r="L133" s="30"/>
      <c r="M133" s="60"/>
    </row>
    <row r="134" spans="1:13" ht="66" customHeight="1">
      <c r="A134" s="51"/>
      <c r="B134" s="42"/>
      <c r="C134" s="38">
        <v>2001</v>
      </c>
      <c r="D134" s="43" t="s">
        <v>170</v>
      </c>
      <c r="E134" s="218">
        <v>442652</v>
      </c>
      <c r="F134" s="33">
        <v>338274.66</v>
      </c>
      <c r="G134" s="44">
        <f>F134/E134*100</f>
        <v>76.42000036145775</v>
      </c>
      <c r="H134" s="218">
        <f t="shared" si="21"/>
        <v>442652</v>
      </c>
      <c r="I134" s="33">
        <f t="shared" si="21"/>
        <v>338274.66</v>
      </c>
      <c r="J134" s="333">
        <f>I134/H134*100</f>
        <v>76.42000036145775</v>
      </c>
      <c r="K134" s="218"/>
      <c r="L134" s="33"/>
      <c r="M134" s="44"/>
    </row>
    <row r="135" spans="1:13" ht="66" customHeight="1">
      <c r="A135" s="295"/>
      <c r="B135" s="295"/>
      <c r="C135" s="295"/>
      <c r="D135" s="296"/>
      <c r="E135" s="297"/>
      <c r="F135" s="298"/>
      <c r="G135" s="299"/>
      <c r="H135" s="297"/>
      <c r="I135" s="298"/>
      <c r="J135" s="307"/>
      <c r="K135" s="297"/>
      <c r="L135" s="298"/>
      <c r="M135" s="299"/>
    </row>
    <row r="136" spans="1:13" ht="67.5" customHeight="1">
      <c r="A136" s="341"/>
      <c r="B136" s="342"/>
      <c r="C136" s="287">
        <v>2007</v>
      </c>
      <c r="D136" s="343" t="s">
        <v>170</v>
      </c>
      <c r="E136" s="344">
        <v>83145</v>
      </c>
      <c r="F136" s="345">
        <v>71763.7</v>
      </c>
      <c r="G136" s="346">
        <f>F136/E136*100</f>
        <v>86.31150399903782</v>
      </c>
      <c r="H136" s="347">
        <f t="shared" si="21"/>
        <v>83145</v>
      </c>
      <c r="I136" s="348">
        <f t="shared" si="21"/>
        <v>71763.7</v>
      </c>
      <c r="J136" s="259">
        <f>I136/H136*100</f>
        <v>86.31150399903782</v>
      </c>
      <c r="K136" s="347"/>
      <c r="L136" s="348"/>
      <c r="M136" s="349"/>
    </row>
    <row r="137" spans="1:13" ht="32.25" customHeight="1" hidden="1">
      <c r="A137" s="50"/>
      <c r="B137" s="21"/>
      <c r="C137" s="28"/>
      <c r="D137" s="32" t="s">
        <v>170</v>
      </c>
      <c r="E137" s="221"/>
      <c r="F137" s="25"/>
      <c r="G137" s="37"/>
      <c r="H137" s="221"/>
      <c r="I137" s="25"/>
      <c r="J137" s="31"/>
      <c r="K137" s="221"/>
      <c r="L137" s="25"/>
      <c r="M137" s="37"/>
    </row>
    <row r="138" spans="1:13" ht="66" customHeight="1">
      <c r="A138" s="50"/>
      <c r="B138" s="21"/>
      <c r="C138" s="28">
        <v>2009</v>
      </c>
      <c r="D138" s="32" t="s">
        <v>170</v>
      </c>
      <c r="E138" s="221">
        <v>9912</v>
      </c>
      <c r="F138" s="25">
        <v>5600</v>
      </c>
      <c r="G138" s="37">
        <f>F138*100/E138</f>
        <v>56.49717514124294</v>
      </c>
      <c r="H138" s="221">
        <f>E138</f>
        <v>9912</v>
      </c>
      <c r="I138" s="25">
        <f>F138</f>
        <v>5600</v>
      </c>
      <c r="J138" s="31">
        <f>I138*100/H138</f>
        <v>56.49717514124294</v>
      </c>
      <c r="K138" s="221"/>
      <c r="L138" s="25"/>
      <c r="M138" s="37"/>
    </row>
    <row r="139" spans="1:13" ht="24" customHeight="1">
      <c r="A139" s="50"/>
      <c r="B139" s="21"/>
      <c r="C139" s="28">
        <v>2030</v>
      </c>
      <c r="D139" s="29" t="s">
        <v>65</v>
      </c>
      <c r="E139" s="221">
        <v>14000</v>
      </c>
      <c r="F139" s="25">
        <v>14000</v>
      </c>
      <c r="G139" s="37">
        <f>F139/E139*100</f>
        <v>100</v>
      </c>
      <c r="H139" s="221">
        <f aca="true" t="shared" si="22" ref="H139:I141">E139</f>
        <v>14000</v>
      </c>
      <c r="I139" s="25">
        <f t="shared" si="22"/>
        <v>14000</v>
      </c>
      <c r="J139" s="31">
        <f>I139/H139*100</f>
        <v>100</v>
      </c>
      <c r="K139" s="221"/>
      <c r="L139" s="25"/>
      <c r="M139" s="37"/>
    </row>
    <row r="140" spans="1:13" ht="33" customHeight="1">
      <c r="A140" s="50"/>
      <c r="B140" s="21"/>
      <c r="C140" s="21">
        <v>2400</v>
      </c>
      <c r="D140" s="32" t="s">
        <v>103</v>
      </c>
      <c r="E140" s="220">
        <v>39275</v>
      </c>
      <c r="F140" s="39">
        <v>39275.01</v>
      </c>
      <c r="G140" s="40">
        <f>F140*100/E140</f>
        <v>100.0000254614895</v>
      </c>
      <c r="H140" s="220">
        <f t="shared" si="22"/>
        <v>39275</v>
      </c>
      <c r="I140" s="39">
        <f t="shared" si="22"/>
        <v>39275.01</v>
      </c>
      <c r="J140" s="197">
        <f>I140/H140*100</f>
        <v>100.0000254614895</v>
      </c>
      <c r="K140" s="220"/>
      <c r="L140" s="39"/>
      <c r="M140" s="40"/>
    </row>
    <row r="141" spans="1:13" ht="27.75" customHeight="1">
      <c r="A141" s="51"/>
      <c r="B141" s="42"/>
      <c r="C141" s="38">
        <v>2950</v>
      </c>
      <c r="D141" s="43" t="s">
        <v>158</v>
      </c>
      <c r="E141" s="218">
        <v>5162</v>
      </c>
      <c r="F141" s="33">
        <v>5162.26</v>
      </c>
      <c r="G141" s="44">
        <f>F141*100/E141</f>
        <v>100.00503680743898</v>
      </c>
      <c r="H141" s="218">
        <f t="shared" si="22"/>
        <v>5162</v>
      </c>
      <c r="I141" s="33">
        <f t="shared" si="22"/>
        <v>5162.26</v>
      </c>
      <c r="J141" s="34">
        <f>I141/H141*100</f>
        <v>100.00503680743897</v>
      </c>
      <c r="K141" s="218"/>
      <c r="L141" s="33"/>
      <c r="M141" s="44"/>
    </row>
    <row r="142" spans="1:13" ht="24.75" customHeight="1">
      <c r="A142" s="48"/>
      <c r="B142" s="35">
        <v>80103</v>
      </c>
      <c r="C142" s="35"/>
      <c r="D142" s="18" t="s">
        <v>89</v>
      </c>
      <c r="E142" s="215">
        <f>SUM(E143:E146)</f>
        <v>74237</v>
      </c>
      <c r="F142" s="19">
        <f>SUM(F143:F146)</f>
        <v>70357.29</v>
      </c>
      <c r="G142" s="20">
        <f>F142/E142*100</f>
        <v>94.77388633700176</v>
      </c>
      <c r="H142" s="215">
        <f>SUM(H143:H146)</f>
        <v>74237</v>
      </c>
      <c r="I142" s="19">
        <f>SUM(I143:I146)</f>
        <v>70357.29</v>
      </c>
      <c r="J142" s="20">
        <f>I142*100/H142</f>
        <v>94.77388633700176</v>
      </c>
      <c r="K142" s="215"/>
      <c r="L142" s="19"/>
      <c r="M142" s="20"/>
    </row>
    <row r="143" spans="1:13" ht="21.75" customHeight="1">
      <c r="A143" s="59"/>
      <c r="B143" s="45"/>
      <c r="C143" s="28" t="s">
        <v>135</v>
      </c>
      <c r="D143" s="253" t="s">
        <v>136</v>
      </c>
      <c r="E143" s="221">
        <v>1287</v>
      </c>
      <c r="F143" s="25">
        <v>1287.23</v>
      </c>
      <c r="G143" s="37">
        <f>F143/E143*100</f>
        <v>100.01787101787103</v>
      </c>
      <c r="H143" s="221">
        <f aca="true" t="shared" si="23" ref="H143:I146">E143</f>
        <v>1287</v>
      </c>
      <c r="I143" s="25">
        <f t="shared" si="23"/>
        <v>1287.23</v>
      </c>
      <c r="J143" s="37">
        <f aca="true" t="shared" si="24" ref="J143:J157">I143/H143*100</f>
        <v>100.01787101787103</v>
      </c>
      <c r="K143" s="221"/>
      <c r="L143" s="25"/>
      <c r="M143" s="37"/>
    </row>
    <row r="144" spans="1:13" ht="12.75" customHeight="1">
      <c r="A144" s="50"/>
      <c r="B144" s="21"/>
      <c r="C144" s="28" t="s">
        <v>41</v>
      </c>
      <c r="D144" s="29" t="s">
        <v>63</v>
      </c>
      <c r="E144" s="221">
        <v>8000</v>
      </c>
      <c r="F144" s="25">
        <v>6760.08</v>
      </c>
      <c r="G144" s="37">
        <f>F144*100/E144</f>
        <v>84.501</v>
      </c>
      <c r="H144" s="221">
        <f>E144</f>
        <v>8000</v>
      </c>
      <c r="I144" s="25">
        <f>F144</f>
        <v>6760.08</v>
      </c>
      <c r="J144" s="37">
        <f>I144*100/H144</f>
        <v>84.501</v>
      </c>
      <c r="K144" s="217"/>
      <c r="L144" s="30"/>
      <c r="M144" s="60"/>
    </row>
    <row r="145" spans="1:13" ht="22.5" customHeight="1">
      <c r="A145" s="50"/>
      <c r="B145" s="21"/>
      <c r="C145" s="45">
        <v>2030</v>
      </c>
      <c r="D145" s="46" t="s">
        <v>65</v>
      </c>
      <c r="E145" s="221">
        <v>47950</v>
      </c>
      <c r="F145" s="25">
        <v>47950</v>
      </c>
      <c r="G145" s="37">
        <f>F145/E145*100</f>
        <v>100</v>
      </c>
      <c r="H145" s="221">
        <f t="shared" si="23"/>
        <v>47950</v>
      </c>
      <c r="I145" s="25">
        <f t="shared" si="23"/>
        <v>47950</v>
      </c>
      <c r="J145" s="37">
        <f>I145/H145*100</f>
        <v>100</v>
      </c>
      <c r="K145" s="217"/>
      <c r="L145" s="30"/>
      <c r="M145" s="60"/>
    </row>
    <row r="146" spans="1:13" ht="47.25" customHeight="1">
      <c r="A146" s="51"/>
      <c r="B146" s="42"/>
      <c r="C146" s="38">
        <v>2310</v>
      </c>
      <c r="D146" s="43" t="s">
        <v>150</v>
      </c>
      <c r="E146" s="218">
        <v>17000</v>
      </c>
      <c r="F146" s="33">
        <v>14359.98</v>
      </c>
      <c r="G146" s="44">
        <f>F146/E146*100</f>
        <v>84.47047058823529</v>
      </c>
      <c r="H146" s="218">
        <f t="shared" si="23"/>
        <v>17000</v>
      </c>
      <c r="I146" s="33">
        <f t="shared" si="23"/>
        <v>14359.98</v>
      </c>
      <c r="J146" s="44">
        <f t="shared" si="24"/>
        <v>84.47047058823529</v>
      </c>
      <c r="K146" s="218"/>
      <c r="L146" s="33"/>
      <c r="M146" s="44"/>
    </row>
    <row r="147" spans="1:13" ht="13.5" customHeight="1">
      <c r="A147" s="48"/>
      <c r="B147" s="35">
        <v>80104</v>
      </c>
      <c r="C147" s="35"/>
      <c r="D147" s="18" t="s">
        <v>62</v>
      </c>
      <c r="E147" s="215">
        <f>SUM(E148:E157)</f>
        <v>5474816</v>
      </c>
      <c r="F147" s="215">
        <f>SUM(F148:F157)</f>
        <v>5383920.53</v>
      </c>
      <c r="G147" s="20">
        <f aca="true" t="shared" si="25" ref="G147:G157">F147/E147*100</f>
        <v>98.33975297069345</v>
      </c>
      <c r="H147" s="215">
        <f>SUM(H148:H157)</f>
        <v>5474816</v>
      </c>
      <c r="I147" s="215">
        <f>SUM(I148:I157)</f>
        <v>5383920.53</v>
      </c>
      <c r="J147" s="20">
        <f t="shared" si="24"/>
        <v>98.33975297069345</v>
      </c>
      <c r="K147" s="215"/>
      <c r="L147" s="19"/>
      <c r="M147" s="20"/>
    </row>
    <row r="148" spans="1:13" ht="22.5" customHeight="1">
      <c r="A148" s="50"/>
      <c r="B148" s="21"/>
      <c r="C148" s="28" t="s">
        <v>135</v>
      </c>
      <c r="D148" s="253" t="s">
        <v>136</v>
      </c>
      <c r="E148" s="221">
        <v>150000</v>
      </c>
      <c r="F148" s="25">
        <v>175284.34</v>
      </c>
      <c r="G148" s="37">
        <f t="shared" si="25"/>
        <v>116.85622666666666</v>
      </c>
      <c r="H148" s="221">
        <f aca="true" t="shared" si="26" ref="H148:H157">E148</f>
        <v>150000</v>
      </c>
      <c r="I148" s="25">
        <f aca="true" t="shared" si="27" ref="I148:I157">F148</f>
        <v>175284.34</v>
      </c>
      <c r="J148" s="37">
        <f t="shared" si="24"/>
        <v>116.85622666666666</v>
      </c>
      <c r="K148" s="221"/>
      <c r="L148" s="25"/>
      <c r="M148" s="37"/>
    </row>
    <row r="149" spans="1:13" ht="14.25" customHeight="1">
      <c r="A149" s="50"/>
      <c r="B149" s="21"/>
      <c r="C149" s="28" t="s">
        <v>41</v>
      </c>
      <c r="D149" s="29" t="s">
        <v>63</v>
      </c>
      <c r="E149" s="221">
        <v>125206</v>
      </c>
      <c r="F149" s="25">
        <v>127128.38</v>
      </c>
      <c r="G149" s="37">
        <f t="shared" si="25"/>
        <v>101.5353737041356</v>
      </c>
      <c r="H149" s="221">
        <f t="shared" si="26"/>
        <v>125206</v>
      </c>
      <c r="I149" s="25">
        <f t="shared" si="27"/>
        <v>127128.38</v>
      </c>
      <c r="J149" s="37">
        <f>I149*100/H149</f>
        <v>101.53537370413558</v>
      </c>
      <c r="K149" s="221"/>
      <c r="L149" s="25"/>
      <c r="M149" s="37"/>
    </row>
    <row r="150" spans="1:13" ht="13.5" customHeight="1">
      <c r="A150" s="50"/>
      <c r="B150" s="21"/>
      <c r="C150" s="45" t="s">
        <v>42</v>
      </c>
      <c r="D150" s="46" t="s">
        <v>140</v>
      </c>
      <c r="E150" s="217">
        <v>2000</v>
      </c>
      <c r="F150" s="30">
        <v>3278.43</v>
      </c>
      <c r="G150" s="60">
        <f t="shared" si="25"/>
        <v>163.92149999999998</v>
      </c>
      <c r="H150" s="217">
        <f t="shared" si="26"/>
        <v>2000</v>
      </c>
      <c r="I150" s="30">
        <f t="shared" si="27"/>
        <v>3278.43</v>
      </c>
      <c r="J150" s="60">
        <f t="shared" si="24"/>
        <v>163.92149999999998</v>
      </c>
      <c r="K150" s="217"/>
      <c r="L150" s="30"/>
      <c r="M150" s="60"/>
    </row>
    <row r="151" spans="1:13" ht="13.5" customHeight="1">
      <c r="A151" s="50"/>
      <c r="B151" s="21"/>
      <c r="C151" s="311" t="s">
        <v>159</v>
      </c>
      <c r="D151" s="312" t="s">
        <v>160</v>
      </c>
      <c r="E151" s="217">
        <v>1200</v>
      </c>
      <c r="F151" s="30">
        <v>2865.84</v>
      </c>
      <c r="G151" s="60">
        <f>F151/E151*100</f>
        <v>238.82000000000002</v>
      </c>
      <c r="H151" s="217">
        <f t="shared" si="26"/>
        <v>1200</v>
      </c>
      <c r="I151" s="30">
        <f t="shared" si="27"/>
        <v>2865.84</v>
      </c>
      <c r="J151" s="31">
        <f>I151/H151*100</f>
        <v>238.82000000000002</v>
      </c>
      <c r="K151" s="217"/>
      <c r="L151" s="30"/>
      <c r="M151" s="60"/>
    </row>
    <row r="152" spans="1:13" ht="13.5" customHeight="1">
      <c r="A152" s="50"/>
      <c r="B152" s="21"/>
      <c r="C152" s="45" t="s">
        <v>56</v>
      </c>
      <c r="D152" s="46" t="s">
        <v>18</v>
      </c>
      <c r="E152" s="217"/>
      <c r="F152" s="30">
        <v>0.04</v>
      </c>
      <c r="G152" s="60"/>
      <c r="H152" s="217"/>
      <c r="I152" s="30">
        <f t="shared" si="27"/>
        <v>0.04</v>
      </c>
      <c r="J152" s="315"/>
      <c r="K152" s="217"/>
      <c r="L152" s="30"/>
      <c r="M152" s="60"/>
    </row>
    <row r="153" spans="1:13" ht="23.25" customHeight="1">
      <c r="A153" s="50"/>
      <c r="B153" s="21"/>
      <c r="C153" s="28">
        <v>2030</v>
      </c>
      <c r="D153" s="29" t="s">
        <v>65</v>
      </c>
      <c r="E153" s="221">
        <v>1920740</v>
      </c>
      <c r="F153" s="25">
        <v>1920740</v>
      </c>
      <c r="G153" s="37">
        <f t="shared" si="25"/>
        <v>100</v>
      </c>
      <c r="H153" s="221">
        <f t="shared" si="26"/>
        <v>1920740</v>
      </c>
      <c r="I153" s="25">
        <f t="shared" si="27"/>
        <v>1920740</v>
      </c>
      <c r="J153" s="37">
        <f>I153/H153*100</f>
        <v>100</v>
      </c>
      <c r="K153" s="221"/>
      <c r="L153" s="25"/>
      <c r="M153" s="37"/>
    </row>
    <row r="154" spans="1:13" ht="46.5" customHeight="1">
      <c r="A154" s="50"/>
      <c r="B154" s="21"/>
      <c r="C154" s="21">
        <v>2310</v>
      </c>
      <c r="D154" s="32" t="s">
        <v>151</v>
      </c>
      <c r="E154" s="220">
        <v>3227000</v>
      </c>
      <c r="F154" s="39">
        <v>3105955.49</v>
      </c>
      <c r="G154" s="40">
        <f t="shared" si="25"/>
        <v>96.24900805701891</v>
      </c>
      <c r="H154" s="220">
        <f t="shared" si="26"/>
        <v>3227000</v>
      </c>
      <c r="I154" s="39">
        <f t="shared" si="27"/>
        <v>3105955.49</v>
      </c>
      <c r="J154" s="40">
        <f>I154/H154*100</f>
        <v>96.24900805701891</v>
      </c>
      <c r="K154" s="220"/>
      <c r="L154" s="39"/>
      <c r="M154" s="40"/>
    </row>
    <row r="155" spans="1:13" ht="36" customHeight="1">
      <c r="A155" s="51"/>
      <c r="B155" s="42"/>
      <c r="C155" s="38">
        <v>2400</v>
      </c>
      <c r="D155" s="334" t="s">
        <v>103</v>
      </c>
      <c r="E155" s="218">
        <v>1189</v>
      </c>
      <c r="F155" s="33">
        <v>1189.23</v>
      </c>
      <c r="G155" s="44">
        <f t="shared" si="25"/>
        <v>100.0193439865433</v>
      </c>
      <c r="H155" s="218">
        <f t="shared" si="26"/>
        <v>1189</v>
      </c>
      <c r="I155" s="33">
        <f t="shared" si="27"/>
        <v>1189.23</v>
      </c>
      <c r="J155" s="44">
        <f>I155/H155*100</f>
        <v>100.0193439865433</v>
      </c>
      <c r="K155" s="218"/>
      <c r="L155" s="33"/>
      <c r="M155" s="44"/>
    </row>
    <row r="156" spans="1:13" ht="55.5" customHeight="1">
      <c r="A156" s="50"/>
      <c r="B156" s="21"/>
      <c r="C156" s="21">
        <v>2910</v>
      </c>
      <c r="D156" s="32" t="s">
        <v>107</v>
      </c>
      <c r="E156" s="220">
        <v>47222</v>
      </c>
      <c r="F156" s="39">
        <v>47220.59</v>
      </c>
      <c r="G156" s="40">
        <f t="shared" si="25"/>
        <v>99.99701410359577</v>
      </c>
      <c r="H156" s="220">
        <f t="shared" si="26"/>
        <v>47222</v>
      </c>
      <c r="I156" s="39">
        <f t="shared" si="27"/>
        <v>47220.59</v>
      </c>
      <c r="J156" s="40">
        <f t="shared" si="24"/>
        <v>99.99701410359577</v>
      </c>
      <c r="K156" s="220"/>
      <c r="L156" s="39"/>
      <c r="M156" s="40"/>
    </row>
    <row r="157" spans="1:13" ht="22.5" customHeight="1">
      <c r="A157" s="50"/>
      <c r="B157" s="21"/>
      <c r="C157" s="38">
        <v>2950</v>
      </c>
      <c r="D157" s="43" t="s">
        <v>158</v>
      </c>
      <c r="E157" s="218">
        <v>259</v>
      </c>
      <c r="F157" s="33">
        <v>258.19</v>
      </c>
      <c r="G157" s="44">
        <f t="shared" si="25"/>
        <v>99.68725868725869</v>
      </c>
      <c r="H157" s="218">
        <f t="shared" si="26"/>
        <v>259</v>
      </c>
      <c r="I157" s="33">
        <f t="shared" si="27"/>
        <v>258.19</v>
      </c>
      <c r="J157" s="44">
        <f t="shared" si="24"/>
        <v>99.68725868725869</v>
      </c>
      <c r="K157" s="218"/>
      <c r="L157" s="33"/>
      <c r="M157" s="44"/>
    </row>
    <row r="158" spans="1:13" ht="15.75" customHeight="1">
      <c r="A158" s="48"/>
      <c r="B158" s="35">
        <v>80106</v>
      </c>
      <c r="C158" s="35"/>
      <c r="D158" s="18" t="s">
        <v>115</v>
      </c>
      <c r="E158" s="215">
        <f>SUM(E159:E160)</f>
        <v>156200</v>
      </c>
      <c r="F158" s="19">
        <f>SUM(F159:F160)</f>
        <v>173178.93</v>
      </c>
      <c r="G158" s="20">
        <f>F158/E158*100</f>
        <v>110.86999359795134</v>
      </c>
      <c r="H158" s="215">
        <f>SUM(H159:H160)</f>
        <v>156200</v>
      </c>
      <c r="I158" s="19">
        <f>SUM(I159:I160)</f>
        <v>173178.93</v>
      </c>
      <c r="J158" s="20">
        <f>I158*100/H158</f>
        <v>110.86999359795135</v>
      </c>
      <c r="K158" s="215"/>
      <c r="L158" s="19"/>
      <c r="M158" s="20"/>
    </row>
    <row r="159" spans="1:13" ht="23.25" customHeight="1">
      <c r="A159" s="59"/>
      <c r="B159" s="45"/>
      <c r="C159" s="45">
        <v>2030</v>
      </c>
      <c r="D159" s="46" t="s">
        <v>65</v>
      </c>
      <c r="E159" s="221">
        <v>100010</v>
      </c>
      <c r="F159" s="25">
        <v>100010</v>
      </c>
      <c r="G159" s="37">
        <f>F159*100/E159</f>
        <v>100</v>
      </c>
      <c r="H159" s="221">
        <f>E159</f>
        <v>100010</v>
      </c>
      <c r="I159" s="25">
        <f>F159</f>
        <v>100010</v>
      </c>
      <c r="J159" s="37">
        <f>I159*100/H159</f>
        <v>100</v>
      </c>
      <c r="K159" s="221"/>
      <c r="L159" s="25"/>
      <c r="M159" s="37"/>
    </row>
    <row r="160" spans="1:13" ht="44.25" customHeight="1">
      <c r="A160" s="50"/>
      <c r="B160" s="21"/>
      <c r="C160" s="45">
        <v>2310</v>
      </c>
      <c r="D160" s="46" t="s">
        <v>151</v>
      </c>
      <c r="E160" s="217">
        <v>56190</v>
      </c>
      <c r="F160" s="30">
        <v>73168.93</v>
      </c>
      <c r="G160" s="60">
        <f>F160/E160*100</f>
        <v>130.21699590674496</v>
      </c>
      <c r="H160" s="217">
        <f>E160</f>
        <v>56190</v>
      </c>
      <c r="I160" s="30">
        <f>F160</f>
        <v>73168.93</v>
      </c>
      <c r="J160" s="60">
        <f>I160/H160*100</f>
        <v>130.21699590674496</v>
      </c>
      <c r="K160" s="220"/>
      <c r="L160" s="39"/>
      <c r="M160" s="40"/>
    </row>
    <row r="161" spans="1:13" ht="15" customHeight="1">
      <c r="A161" s="48"/>
      <c r="B161" s="35">
        <v>80110</v>
      </c>
      <c r="C161" s="35"/>
      <c r="D161" s="18" t="s">
        <v>120</v>
      </c>
      <c r="E161" s="215">
        <f>E162</f>
        <v>1760</v>
      </c>
      <c r="F161" s="215">
        <f>F162</f>
        <v>1759.52</v>
      </c>
      <c r="G161" s="20">
        <f>F161*100/E161</f>
        <v>99.97272727272727</v>
      </c>
      <c r="H161" s="215">
        <f>H162</f>
        <v>1760</v>
      </c>
      <c r="I161" s="215">
        <f>I162</f>
        <v>1759.52</v>
      </c>
      <c r="J161" s="20">
        <f>I161*100/H161</f>
        <v>99.97272727272727</v>
      </c>
      <c r="K161" s="215"/>
      <c r="L161" s="19"/>
      <c r="M161" s="20"/>
    </row>
    <row r="162" spans="1:13" ht="26.25" customHeight="1">
      <c r="A162" s="199"/>
      <c r="B162" s="198"/>
      <c r="C162" s="38">
        <v>2950</v>
      </c>
      <c r="D162" s="43" t="s">
        <v>158</v>
      </c>
      <c r="E162" s="232">
        <v>1760</v>
      </c>
      <c r="F162" s="211">
        <v>1759.52</v>
      </c>
      <c r="G162" s="212">
        <f>F162*100/E162</f>
        <v>99.97272727272727</v>
      </c>
      <c r="H162" s="232">
        <f>E162</f>
        <v>1760</v>
      </c>
      <c r="I162" s="211">
        <f>F162</f>
        <v>1759.52</v>
      </c>
      <c r="J162" s="212">
        <f>I162*100/H162</f>
        <v>99.97272727272727</v>
      </c>
      <c r="K162" s="228"/>
      <c r="L162" s="196"/>
      <c r="M162" s="197"/>
    </row>
    <row r="163" spans="1:13" ht="57" customHeight="1">
      <c r="A163" s="255"/>
      <c r="B163" s="243">
        <v>80149</v>
      </c>
      <c r="C163" s="243"/>
      <c r="D163" s="244" t="s">
        <v>137</v>
      </c>
      <c r="E163" s="245">
        <f>E164</f>
        <v>15070</v>
      </c>
      <c r="F163" s="246">
        <f>F164</f>
        <v>15070</v>
      </c>
      <c r="G163" s="247">
        <f>F163*100/E163</f>
        <v>100</v>
      </c>
      <c r="H163" s="245">
        <f>H164</f>
        <v>15070</v>
      </c>
      <c r="I163" s="246">
        <f>I164</f>
        <v>15070</v>
      </c>
      <c r="J163" s="247">
        <f>I163*100/H163</f>
        <v>100</v>
      </c>
      <c r="K163" s="245"/>
      <c r="L163" s="246"/>
      <c r="M163" s="247"/>
    </row>
    <row r="164" spans="1:13" ht="23.25" customHeight="1">
      <c r="A164" s="273"/>
      <c r="B164" s="280"/>
      <c r="C164" s="280">
        <v>2030</v>
      </c>
      <c r="D164" s="281" t="s">
        <v>65</v>
      </c>
      <c r="E164" s="282">
        <v>15070</v>
      </c>
      <c r="F164" s="283">
        <v>15070</v>
      </c>
      <c r="G164" s="284">
        <f>F164*100/E164</f>
        <v>100</v>
      </c>
      <c r="H164" s="282">
        <f>E164</f>
        <v>15070</v>
      </c>
      <c r="I164" s="283">
        <f>F164</f>
        <v>15070</v>
      </c>
      <c r="J164" s="284">
        <f>I164*100/H164</f>
        <v>100</v>
      </c>
      <c r="K164" s="282"/>
      <c r="L164" s="283"/>
      <c r="M164" s="284"/>
    </row>
    <row r="165" spans="1:13" ht="40.5" customHeight="1">
      <c r="A165" s="301"/>
      <c r="B165" s="256">
        <v>80153</v>
      </c>
      <c r="C165" s="256"/>
      <c r="D165" s="260" t="s">
        <v>197</v>
      </c>
      <c r="E165" s="230">
        <f aca="true" t="shared" si="28" ref="E165:J165">E166</f>
        <v>494626</v>
      </c>
      <c r="F165" s="47">
        <f t="shared" si="28"/>
        <v>472260.14</v>
      </c>
      <c r="G165" s="47">
        <f t="shared" si="28"/>
        <v>95.47822799448473</v>
      </c>
      <c r="H165" s="230">
        <f t="shared" si="28"/>
        <v>494626</v>
      </c>
      <c r="I165" s="47">
        <f t="shared" si="28"/>
        <v>472260.14</v>
      </c>
      <c r="J165" s="47">
        <f t="shared" si="28"/>
        <v>95.47822799448473</v>
      </c>
      <c r="K165" s="230"/>
      <c r="L165" s="47"/>
      <c r="M165" s="49"/>
    </row>
    <row r="166" spans="1:13" ht="44.25" customHeight="1">
      <c r="A166" s="112"/>
      <c r="B166" s="38"/>
      <c r="C166" s="38">
        <v>2010</v>
      </c>
      <c r="D166" s="43" t="s">
        <v>11</v>
      </c>
      <c r="E166" s="218">
        <v>494626</v>
      </c>
      <c r="F166" s="33">
        <v>472260.14</v>
      </c>
      <c r="G166" s="44">
        <f>F166/E166*100</f>
        <v>95.47822799448473</v>
      </c>
      <c r="H166" s="218">
        <f>E166</f>
        <v>494626</v>
      </c>
      <c r="I166" s="33">
        <f>F166</f>
        <v>472260.14</v>
      </c>
      <c r="J166" s="44">
        <f>I166/H166*100</f>
        <v>95.47822799448473</v>
      </c>
      <c r="K166" s="218"/>
      <c r="L166" s="33"/>
      <c r="M166" s="44"/>
    </row>
    <row r="167" spans="1:13" ht="12" customHeight="1">
      <c r="A167" s="115">
        <v>852</v>
      </c>
      <c r="B167" s="93"/>
      <c r="C167" s="79"/>
      <c r="D167" s="94" t="s">
        <v>32</v>
      </c>
      <c r="E167" s="224">
        <f>SUM(E168,E171,E179,E182,E192+E187+E175+E190)</f>
        <v>835649</v>
      </c>
      <c r="F167" s="70">
        <f>SUM(F168,F171,F179,F182,F192+F187+F175+F190)</f>
        <v>836848.73</v>
      </c>
      <c r="G167" s="70">
        <f>F167*100/E167</f>
        <v>100.14356865143141</v>
      </c>
      <c r="H167" s="224">
        <f>SUM(H168,H171,H179,H182,H192+H187+H175+H190)</f>
        <v>748619</v>
      </c>
      <c r="I167" s="70">
        <f>SUM(I168,I171,I179,I182,I192+I187+I175+I190)</f>
        <v>749818.73</v>
      </c>
      <c r="J167" s="70">
        <f>I167*100/H167</f>
        <v>100.16025909040513</v>
      </c>
      <c r="K167" s="224">
        <f>K168+K175+K179+K182+K187+K190+K192</f>
        <v>87030</v>
      </c>
      <c r="L167" s="70">
        <f>L168+L175+L179+L182+L187+L190+L192</f>
        <v>87030</v>
      </c>
      <c r="M167" s="71">
        <f>L167*100/K167</f>
        <v>100</v>
      </c>
    </row>
    <row r="168" spans="1:13" ht="62.25" customHeight="1">
      <c r="A168" s="285"/>
      <c r="B168" s="256">
        <v>85213</v>
      </c>
      <c r="C168" s="256"/>
      <c r="D168" s="260" t="s">
        <v>111</v>
      </c>
      <c r="E168" s="230">
        <f>E169+E170</f>
        <v>55451</v>
      </c>
      <c r="F168" s="47">
        <f>F169+F170</f>
        <v>53989.3</v>
      </c>
      <c r="G168" s="49">
        <f aca="true" t="shared" si="29" ref="G168:G191">F168/E168*100</f>
        <v>97.363979008494</v>
      </c>
      <c r="H168" s="230">
        <f>H169+H170</f>
        <v>55451</v>
      </c>
      <c r="I168" s="47">
        <f>I169+I170</f>
        <v>53989.3</v>
      </c>
      <c r="J168" s="49">
        <f aca="true" t="shared" si="30" ref="J168:J182">I168/H168*100</f>
        <v>97.363979008494</v>
      </c>
      <c r="K168" s="230"/>
      <c r="L168" s="47"/>
      <c r="M168" s="49"/>
    </row>
    <row r="169" spans="1:13" ht="43.5" customHeight="1">
      <c r="A169" s="59"/>
      <c r="B169" s="45"/>
      <c r="C169" s="28">
        <v>2010</v>
      </c>
      <c r="D169" s="29" t="s">
        <v>33</v>
      </c>
      <c r="E169" s="221">
        <v>31901</v>
      </c>
      <c r="F169" s="25">
        <v>31303.16</v>
      </c>
      <c r="G169" s="37">
        <f t="shared" si="29"/>
        <v>98.12595216450894</v>
      </c>
      <c r="H169" s="221">
        <f>E169</f>
        <v>31901</v>
      </c>
      <c r="I169" s="25">
        <f>F169</f>
        <v>31303.16</v>
      </c>
      <c r="J169" s="37">
        <f t="shared" si="30"/>
        <v>98.12595216450894</v>
      </c>
      <c r="K169" s="221"/>
      <c r="L169" s="25"/>
      <c r="M169" s="37"/>
    </row>
    <row r="170" spans="1:13" ht="22.5" customHeight="1">
      <c r="A170" s="50"/>
      <c r="B170" s="21"/>
      <c r="C170" s="45">
        <v>2030</v>
      </c>
      <c r="D170" s="46" t="s">
        <v>65</v>
      </c>
      <c r="E170" s="217">
        <v>23550</v>
      </c>
      <c r="F170" s="30">
        <v>22686.14</v>
      </c>
      <c r="G170" s="60">
        <f t="shared" si="29"/>
        <v>96.33180467091294</v>
      </c>
      <c r="H170" s="217">
        <f>E170</f>
        <v>23550</v>
      </c>
      <c r="I170" s="30">
        <f>F170</f>
        <v>22686.14</v>
      </c>
      <c r="J170" s="60">
        <f t="shared" si="30"/>
        <v>96.33180467091294</v>
      </c>
      <c r="K170" s="217"/>
      <c r="L170" s="30"/>
      <c r="M170" s="60"/>
    </row>
    <row r="171" spans="1:13" s="2" customFormat="1" ht="24" customHeight="1">
      <c r="A171" s="48"/>
      <c r="B171" s="35">
        <v>85214</v>
      </c>
      <c r="C171" s="54"/>
      <c r="D171" s="18" t="s">
        <v>64</v>
      </c>
      <c r="E171" s="215">
        <f>SUM(E172:E174)</f>
        <v>72626</v>
      </c>
      <c r="F171" s="19">
        <f>SUM(F172:F174)</f>
        <v>68010.6</v>
      </c>
      <c r="G171" s="19">
        <f>F171*100/E171</f>
        <v>93.64497562856279</v>
      </c>
      <c r="H171" s="215">
        <f>SUM(H172:H174)</f>
        <v>72626</v>
      </c>
      <c r="I171" s="19">
        <f>SUM(I172:I174)</f>
        <v>68010.6</v>
      </c>
      <c r="J171" s="20">
        <f t="shared" si="30"/>
        <v>93.64497562856278</v>
      </c>
      <c r="K171" s="215"/>
      <c r="L171" s="19"/>
      <c r="M171" s="20"/>
    </row>
    <row r="172" spans="1:13" s="2" customFormat="1" ht="17.25" customHeight="1">
      <c r="A172" s="199"/>
      <c r="B172" s="198"/>
      <c r="C172" s="45" t="s">
        <v>159</v>
      </c>
      <c r="D172" s="46" t="s">
        <v>160</v>
      </c>
      <c r="E172" s="231">
        <v>1076</v>
      </c>
      <c r="F172" s="209">
        <v>1075.6</v>
      </c>
      <c r="G172" s="209">
        <f>F172*100/E172</f>
        <v>99.9628252788104</v>
      </c>
      <c r="H172" s="231">
        <f aca="true" t="shared" si="31" ref="H172:I174">E172</f>
        <v>1076</v>
      </c>
      <c r="I172" s="209">
        <f t="shared" si="31"/>
        <v>1075.6</v>
      </c>
      <c r="J172" s="210">
        <f>I172*100/H172</f>
        <v>99.9628252788104</v>
      </c>
      <c r="K172" s="261"/>
      <c r="L172" s="262"/>
      <c r="M172" s="263"/>
    </row>
    <row r="173" spans="1:13" s="2" customFormat="1" ht="12.75" customHeight="1">
      <c r="A173" s="50"/>
      <c r="B173" s="21"/>
      <c r="C173" s="28" t="s">
        <v>56</v>
      </c>
      <c r="D173" s="29" t="s">
        <v>18</v>
      </c>
      <c r="E173" s="221">
        <v>600</v>
      </c>
      <c r="F173" s="25">
        <v>1200</v>
      </c>
      <c r="G173" s="37">
        <f>F173*100/E173</f>
        <v>200</v>
      </c>
      <c r="H173" s="221">
        <f t="shared" si="31"/>
        <v>600</v>
      </c>
      <c r="I173" s="25">
        <f t="shared" si="31"/>
        <v>1200</v>
      </c>
      <c r="J173" s="37">
        <f>I173*100/H173</f>
        <v>200</v>
      </c>
      <c r="K173" s="221"/>
      <c r="L173" s="25"/>
      <c r="M173" s="37"/>
    </row>
    <row r="174" spans="1:13" ht="23.25" customHeight="1">
      <c r="A174" s="51"/>
      <c r="B174" s="42"/>
      <c r="C174" s="38">
        <v>2030</v>
      </c>
      <c r="D174" s="56" t="s">
        <v>65</v>
      </c>
      <c r="E174" s="218">
        <v>70950</v>
      </c>
      <c r="F174" s="33">
        <v>65735</v>
      </c>
      <c r="G174" s="44">
        <f t="shared" si="29"/>
        <v>92.64975334742776</v>
      </c>
      <c r="H174" s="218">
        <f t="shared" si="31"/>
        <v>70950</v>
      </c>
      <c r="I174" s="33">
        <f t="shared" si="31"/>
        <v>65735</v>
      </c>
      <c r="J174" s="44">
        <f t="shared" si="30"/>
        <v>92.64975334742776</v>
      </c>
      <c r="K174" s="218"/>
      <c r="L174" s="33"/>
      <c r="M174" s="44"/>
    </row>
    <row r="175" spans="1:13" ht="14.25" customHeight="1">
      <c r="A175" s="16"/>
      <c r="B175" s="35">
        <v>85215</v>
      </c>
      <c r="C175" s="35"/>
      <c r="D175" s="18" t="s">
        <v>121</v>
      </c>
      <c r="E175" s="215">
        <f>E177+E176</f>
        <v>1705</v>
      </c>
      <c r="F175" s="215">
        <f>F177+F176</f>
        <v>1690.67</v>
      </c>
      <c r="G175" s="20">
        <f>F175/E175*100</f>
        <v>99.15953079178887</v>
      </c>
      <c r="H175" s="215">
        <f>H177+H176</f>
        <v>1705</v>
      </c>
      <c r="I175" s="215">
        <f>I177+I176</f>
        <v>1690.67</v>
      </c>
      <c r="J175" s="20">
        <f>I175/H175*100</f>
        <v>99.15953079178887</v>
      </c>
      <c r="K175" s="215"/>
      <c r="L175" s="19"/>
      <c r="M175" s="20"/>
    </row>
    <row r="176" spans="1:13" ht="14.25" customHeight="1">
      <c r="A176" s="50"/>
      <c r="B176" s="21"/>
      <c r="C176" s="311" t="s">
        <v>159</v>
      </c>
      <c r="D176" s="312" t="s">
        <v>160</v>
      </c>
      <c r="E176" s="217">
        <v>120</v>
      </c>
      <c r="F176" s="30">
        <v>120.19</v>
      </c>
      <c r="G176" s="60">
        <f>F176/E176*100</f>
        <v>100.15833333333333</v>
      </c>
      <c r="H176" s="217">
        <f>E176</f>
        <v>120</v>
      </c>
      <c r="I176" s="30">
        <f>F176</f>
        <v>120.19</v>
      </c>
      <c r="J176" s="31">
        <f>I176/H176*100</f>
        <v>100.15833333333333</v>
      </c>
      <c r="K176" s="217"/>
      <c r="L176" s="30"/>
      <c r="M176" s="60"/>
    </row>
    <row r="177" spans="1:13" ht="43.5" customHeight="1">
      <c r="A177" s="112"/>
      <c r="B177" s="38"/>
      <c r="C177" s="38">
        <v>2010</v>
      </c>
      <c r="D177" s="43" t="s">
        <v>33</v>
      </c>
      <c r="E177" s="218">
        <v>1585</v>
      </c>
      <c r="F177" s="33">
        <v>1570.48</v>
      </c>
      <c r="G177" s="44">
        <f>F177/E177*100</f>
        <v>99.0839116719243</v>
      </c>
      <c r="H177" s="218">
        <f>E177</f>
        <v>1585</v>
      </c>
      <c r="I177" s="33">
        <f>F177</f>
        <v>1570.48</v>
      </c>
      <c r="J177" s="44">
        <f>I177/H177*100</f>
        <v>99.0839116719243</v>
      </c>
      <c r="K177" s="218"/>
      <c r="L177" s="33"/>
      <c r="M177" s="44"/>
    </row>
    <row r="178" spans="1:13" ht="18" customHeight="1" hidden="1">
      <c r="A178" s="51"/>
      <c r="B178" s="42"/>
      <c r="C178" s="242"/>
      <c r="D178" s="56"/>
      <c r="E178" s="226"/>
      <c r="F178" s="52"/>
      <c r="G178" s="53"/>
      <c r="H178" s="226"/>
      <c r="I178" s="52"/>
      <c r="J178" s="53"/>
      <c r="K178" s="226"/>
      <c r="L178" s="52"/>
      <c r="M178" s="53"/>
    </row>
    <row r="179" spans="1:13" ht="13.5" customHeight="1">
      <c r="A179" s="203"/>
      <c r="B179" s="178">
        <v>85216</v>
      </c>
      <c r="C179" s="214"/>
      <c r="D179" s="179" t="s">
        <v>90</v>
      </c>
      <c r="E179" s="225">
        <f>E181+E180</f>
        <v>263409</v>
      </c>
      <c r="F179" s="225">
        <f>F181+F180</f>
        <v>254087.37</v>
      </c>
      <c r="G179" s="204">
        <f>F179/E179*100</f>
        <v>96.46115736364361</v>
      </c>
      <c r="H179" s="225">
        <f>H181+H180</f>
        <v>263409</v>
      </c>
      <c r="I179" s="225">
        <f>I181+I180</f>
        <v>254087.37</v>
      </c>
      <c r="J179" s="204">
        <f t="shared" si="30"/>
        <v>96.46115736364361</v>
      </c>
      <c r="K179" s="225"/>
      <c r="L179" s="180"/>
      <c r="M179" s="204"/>
    </row>
    <row r="180" spans="1:13" ht="16.5" customHeight="1">
      <c r="A180" s="199"/>
      <c r="B180" s="198"/>
      <c r="C180" s="287" t="s">
        <v>159</v>
      </c>
      <c r="D180" s="288" t="s">
        <v>160</v>
      </c>
      <c r="E180" s="257">
        <v>2813</v>
      </c>
      <c r="F180" s="258">
        <v>4026.69</v>
      </c>
      <c r="G180" s="258">
        <f>F180/E180*100</f>
        <v>143.14575186633488</v>
      </c>
      <c r="H180" s="257">
        <f>E180</f>
        <v>2813</v>
      </c>
      <c r="I180" s="258">
        <f>F180</f>
        <v>4026.69</v>
      </c>
      <c r="J180" s="259">
        <f>I180/H180*100</f>
        <v>143.14575186633488</v>
      </c>
      <c r="K180" s="289"/>
      <c r="L180" s="290"/>
      <c r="M180" s="291"/>
    </row>
    <row r="181" spans="1:13" ht="24" customHeight="1">
      <c r="A181" s="50"/>
      <c r="B181" s="21"/>
      <c r="C181" s="21">
        <v>2030</v>
      </c>
      <c r="D181" s="32" t="s">
        <v>65</v>
      </c>
      <c r="E181" s="226">
        <v>260596</v>
      </c>
      <c r="F181" s="52">
        <v>250060.68</v>
      </c>
      <c r="G181" s="53">
        <f t="shared" si="29"/>
        <v>95.95722113923468</v>
      </c>
      <c r="H181" s="226">
        <f>E181</f>
        <v>260596</v>
      </c>
      <c r="I181" s="52">
        <f>F181</f>
        <v>250060.68</v>
      </c>
      <c r="J181" s="53">
        <f t="shared" si="30"/>
        <v>95.95722113923468</v>
      </c>
      <c r="K181" s="226"/>
      <c r="L181" s="52"/>
      <c r="M181" s="53"/>
    </row>
    <row r="182" spans="1:13" s="2" customFormat="1" ht="13.5" customHeight="1">
      <c r="A182" s="48"/>
      <c r="B182" s="35">
        <v>85219</v>
      </c>
      <c r="C182" s="54"/>
      <c r="D182" s="18" t="s">
        <v>22</v>
      </c>
      <c r="E182" s="215">
        <f>SUM(E183:E186)</f>
        <v>116781</v>
      </c>
      <c r="F182" s="19">
        <f>SUM(F183:F186)</f>
        <v>127834.45</v>
      </c>
      <c r="G182" s="20">
        <f t="shared" si="29"/>
        <v>109.46510990657727</v>
      </c>
      <c r="H182" s="215">
        <f>SUM(H183:H186)</f>
        <v>116781</v>
      </c>
      <c r="I182" s="19">
        <f>SUM(I183:I186)</f>
        <v>127834.45</v>
      </c>
      <c r="J182" s="20">
        <f t="shared" si="30"/>
        <v>109.46510990657727</v>
      </c>
      <c r="K182" s="215"/>
      <c r="L182" s="19"/>
      <c r="M182" s="20"/>
    </row>
    <row r="183" spans="1:13" s="2" customFormat="1" ht="11.25" customHeight="1">
      <c r="A183" s="50"/>
      <c r="B183" s="21"/>
      <c r="C183" s="45" t="s">
        <v>42</v>
      </c>
      <c r="D183" s="46" t="s">
        <v>140</v>
      </c>
      <c r="E183" s="221">
        <v>8000</v>
      </c>
      <c r="F183" s="25">
        <v>19329.59</v>
      </c>
      <c r="G183" s="37">
        <f t="shared" si="29"/>
        <v>241.619875</v>
      </c>
      <c r="H183" s="221">
        <f aca="true" t="shared" si="32" ref="H183:I186">E183</f>
        <v>8000</v>
      </c>
      <c r="I183" s="25">
        <f t="shared" si="32"/>
        <v>19329.59</v>
      </c>
      <c r="J183" s="37">
        <f>I183/H183*100</f>
        <v>241.619875</v>
      </c>
      <c r="K183" s="221"/>
      <c r="L183" s="31"/>
      <c r="M183" s="31"/>
    </row>
    <row r="184" spans="1:13" s="2" customFormat="1" ht="11.25" customHeight="1">
      <c r="A184" s="50"/>
      <c r="B184" s="21"/>
      <c r="C184" s="28" t="s">
        <v>159</v>
      </c>
      <c r="D184" s="29" t="s">
        <v>160</v>
      </c>
      <c r="E184" s="221">
        <v>32375</v>
      </c>
      <c r="F184" s="25">
        <v>32374.64</v>
      </c>
      <c r="G184" s="37">
        <f>F184*100/E184</f>
        <v>99.99888803088803</v>
      </c>
      <c r="H184" s="221">
        <f>E184</f>
        <v>32375</v>
      </c>
      <c r="I184" s="25">
        <f>F184</f>
        <v>32374.64</v>
      </c>
      <c r="J184" s="37">
        <f>I184*100/H184</f>
        <v>99.99888803088803</v>
      </c>
      <c r="K184" s="221"/>
      <c r="L184" s="31"/>
      <c r="M184" s="31"/>
    </row>
    <row r="185" spans="1:13" s="2" customFormat="1" ht="12" customHeight="1">
      <c r="A185" s="50"/>
      <c r="B185" s="21"/>
      <c r="C185" s="22" t="s">
        <v>56</v>
      </c>
      <c r="D185" s="29" t="s">
        <v>18</v>
      </c>
      <c r="E185" s="221">
        <v>400</v>
      </c>
      <c r="F185" s="25">
        <v>385</v>
      </c>
      <c r="G185" s="37">
        <f t="shared" si="29"/>
        <v>96.25</v>
      </c>
      <c r="H185" s="221">
        <f t="shared" si="32"/>
        <v>400</v>
      </c>
      <c r="I185" s="25">
        <f t="shared" si="32"/>
        <v>385</v>
      </c>
      <c r="J185" s="61">
        <f aca="true" t="shared" si="33" ref="J185:J191">I185/H185*100</f>
        <v>96.25</v>
      </c>
      <c r="K185" s="221"/>
      <c r="L185" s="25"/>
      <c r="M185" s="37"/>
    </row>
    <row r="186" spans="1:13" s="2" customFormat="1" ht="24" customHeight="1">
      <c r="A186" s="51"/>
      <c r="B186" s="42"/>
      <c r="C186" s="42">
        <v>2030</v>
      </c>
      <c r="D186" s="56" t="s">
        <v>66</v>
      </c>
      <c r="E186" s="218">
        <v>76006</v>
      </c>
      <c r="F186" s="33">
        <v>75745.22</v>
      </c>
      <c r="G186" s="44">
        <f t="shared" si="29"/>
        <v>99.65689550824935</v>
      </c>
      <c r="H186" s="218">
        <f t="shared" si="32"/>
        <v>76006</v>
      </c>
      <c r="I186" s="33">
        <f t="shared" si="32"/>
        <v>75745.22</v>
      </c>
      <c r="J186" s="44">
        <f t="shared" si="33"/>
        <v>99.65689550824935</v>
      </c>
      <c r="K186" s="218"/>
      <c r="L186" s="33"/>
      <c r="M186" s="44"/>
    </row>
    <row r="187" spans="1:13" s="2" customFormat="1" ht="26.25" customHeight="1">
      <c r="A187" s="48"/>
      <c r="B187" s="35">
        <v>85228</v>
      </c>
      <c r="C187" s="54"/>
      <c r="D187" s="18" t="s">
        <v>112</v>
      </c>
      <c r="E187" s="215">
        <f>E188+E189</f>
        <v>8310</v>
      </c>
      <c r="F187" s="215">
        <f>F188+F189</f>
        <v>10638</v>
      </c>
      <c r="G187" s="20">
        <f>F187*100/E187</f>
        <v>128.014440433213</v>
      </c>
      <c r="H187" s="215">
        <f>H188+H189</f>
        <v>8310</v>
      </c>
      <c r="I187" s="215">
        <f>I188+I189</f>
        <v>10638</v>
      </c>
      <c r="J187" s="20">
        <f t="shared" si="33"/>
        <v>128.014440433213</v>
      </c>
      <c r="K187" s="215"/>
      <c r="L187" s="19"/>
      <c r="M187" s="20"/>
    </row>
    <row r="188" spans="1:13" s="2" customFormat="1" ht="12.75">
      <c r="A188" s="50"/>
      <c r="B188" s="21"/>
      <c r="C188" s="28" t="s">
        <v>41</v>
      </c>
      <c r="D188" s="29" t="s">
        <v>63</v>
      </c>
      <c r="E188" s="221">
        <v>6000</v>
      </c>
      <c r="F188" s="25">
        <v>8328</v>
      </c>
      <c r="G188" s="37">
        <f t="shared" si="29"/>
        <v>138.79999999999998</v>
      </c>
      <c r="H188" s="221">
        <f>E188</f>
        <v>6000</v>
      </c>
      <c r="I188" s="25">
        <f>F188</f>
        <v>8328</v>
      </c>
      <c r="J188" s="37">
        <f t="shared" si="33"/>
        <v>138.79999999999998</v>
      </c>
      <c r="K188" s="221"/>
      <c r="L188" s="25"/>
      <c r="M188" s="37"/>
    </row>
    <row r="189" spans="1:13" s="2" customFormat="1" ht="42">
      <c r="A189" s="50"/>
      <c r="B189" s="21"/>
      <c r="C189" s="38">
        <v>2010</v>
      </c>
      <c r="D189" s="43" t="s">
        <v>33</v>
      </c>
      <c r="E189" s="216">
        <v>2310</v>
      </c>
      <c r="F189" s="24">
        <v>2310</v>
      </c>
      <c r="G189" s="37">
        <f t="shared" si="29"/>
        <v>100</v>
      </c>
      <c r="H189" s="216">
        <f>E189</f>
        <v>2310</v>
      </c>
      <c r="I189" s="24">
        <f>F189</f>
        <v>2310</v>
      </c>
      <c r="J189" s="37">
        <f t="shared" si="33"/>
        <v>100</v>
      </c>
      <c r="K189" s="216"/>
      <c r="L189" s="24"/>
      <c r="M189" s="36"/>
    </row>
    <row r="190" spans="1:13" s="2" customFormat="1" ht="12.75">
      <c r="A190" s="48"/>
      <c r="B190" s="35">
        <v>85230</v>
      </c>
      <c r="C190" s="54"/>
      <c r="D190" s="18" t="s">
        <v>172</v>
      </c>
      <c r="E190" s="215">
        <f>E191</f>
        <v>162000</v>
      </c>
      <c r="F190" s="19">
        <f>F191</f>
        <v>158044.67</v>
      </c>
      <c r="G190" s="20">
        <f>F190*100/E190</f>
        <v>97.55843827160496</v>
      </c>
      <c r="H190" s="215">
        <f>E190</f>
        <v>162000</v>
      </c>
      <c r="I190" s="19">
        <f>I191</f>
        <v>158044.67</v>
      </c>
      <c r="J190" s="20">
        <f t="shared" si="33"/>
        <v>97.55843827160494</v>
      </c>
      <c r="K190" s="215"/>
      <c r="L190" s="19"/>
      <c r="M190" s="20"/>
    </row>
    <row r="191" spans="1:13" s="2" customFormat="1" ht="27" customHeight="1">
      <c r="A191" s="50"/>
      <c r="B191" s="21"/>
      <c r="C191" s="21">
        <v>2030</v>
      </c>
      <c r="D191" s="32" t="s">
        <v>66</v>
      </c>
      <c r="E191" s="221">
        <v>162000</v>
      </c>
      <c r="F191" s="25">
        <v>158044.67</v>
      </c>
      <c r="G191" s="37">
        <f t="shared" si="29"/>
        <v>97.55843827160494</v>
      </c>
      <c r="H191" s="221">
        <f>E191</f>
        <v>162000</v>
      </c>
      <c r="I191" s="25">
        <f>F191</f>
        <v>158044.67</v>
      </c>
      <c r="J191" s="37">
        <f t="shared" si="33"/>
        <v>97.55843827160494</v>
      </c>
      <c r="K191" s="221"/>
      <c r="L191" s="25"/>
      <c r="M191" s="37"/>
    </row>
    <row r="192" spans="1:13" ht="15" customHeight="1">
      <c r="A192" s="16"/>
      <c r="B192" s="35">
        <v>85295</v>
      </c>
      <c r="C192" s="35"/>
      <c r="D192" s="18" t="s">
        <v>6</v>
      </c>
      <c r="E192" s="215">
        <f>SUM(E193:E200)</f>
        <v>155367</v>
      </c>
      <c r="F192" s="19">
        <f>SUM(F193:F200)</f>
        <v>162553.66999999998</v>
      </c>
      <c r="G192" s="19">
        <f>F192*100/E192</f>
        <v>104.6256090418171</v>
      </c>
      <c r="H192" s="215">
        <f>SUM(H193:H200)</f>
        <v>68337</v>
      </c>
      <c r="I192" s="19">
        <f>SUM(I193:I200)</f>
        <v>75523.67</v>
      </c>
      <c r="J192" s="19">
        <f>I192*100/H192</f>
        <v>110.51651374804278</v>
      </c>
      <c r="K192" s="215">
        <f>SUM(K193:K199)</f>
        <v>87030</v>
      </c>
      <c r="L192" s="215">
        <f>SUM(L193:L199)</f>
        <v>87030</v>
      </c>
      <c r="M192" s="20">
        <f>L192*100/K192</f>
        <v>100</v>
      </c>
    </row>
    <row r="193" spans="1:13" ht="12.75" customHeight="1">
      <c r="A193" s="194"/>
      <c r="B193" s="198"/>
      <c r="C193" s="28" t="s">
        <v>42</v>
      </c>
      <c r="D193" s="29" t="s">
        <v>140</v>
      </c>
      <c r="E193" s="231"/>
      <c r="F193" s="209">
        <v>426.73</v>
      </c>
      <c r="G193" s="209"/>
      <c r="H193" s="231"/>
      <c r="I193" s="209">
        <f aca="true" t="shared" si="34" ref="H193:I196">F193</f>
        <v>426.73</v>
      </c>
      <c r="J193" s="209"/>
      <c r="K193" s="231"/>
      <c r="L193" s="262"/>
      <c r="M193" s="263"/>
    </row>
    <row r="194" spans="1:13" ht="12.75" customHeight="1">
      <c r="A194" s="194"/>
      <c r="B194" s="198"/>
      <c r="C194" s="28" t="s">
        <v>159</v>
      </c>
      <c r="D194" s="29" t="s">
        <v>160</v>
      </c>
      <c r="E194" s="221"/>
      <c r="F194" s="25">
        <v>0.51</v>
      </c>
      <c r="G194" s="37"/>
      <c r="H194" s="221"/>
      <c r="I194" s="25">
        <f>F194</f>
        <v>0.51</v>
      </c>
      <c r="J194" s="37"/>
      <c r="K194" s="221"/>
      <c r="L194" s="31"/>
      <c r="M194" s="31"/>
    </row>
    <row r="195" spans="1:13" ht="11.25" customHeight="1">
      <c r="A195" s="194"/>
      <c r="B195" s="198"/>
      <c r="C195" s="208" t="s">
        <v>56</v>
      </c>
      <c r="D195" s="264" t="s">
        <v>125</v>
      </c>
      <c r="E195" s="231">
        <v>10000</v>
      </c>
      <c r="F195" s="209">
        <v>11565.87</v>
      </c>
      <c r="G195" s="210">
        <f>F195*100/E195</f>
        <v>115.6587</v>
      </c>
      <c r="H195" s="231">
        <f t="shared" si="34"/>
        <v>10000</v>
      </c>
      <c r="I195" s="209">
        <f t="shared" si="34"/>
        <v>11565.87</v>
      </c>
      <c r="J195" s="210">
        <f>I195*100/H195</f>
        <v>115.6587</v>
      </c>
      <c r="K195" s="231"/>
      <c r="L195" s="209"/>
      <c r="M195" s="210"/>
    </row>
    <row r="196" spans="1:13" ht="65.25" customHeight="1">
      <c r="A196" s="194"/>
      <c r="B196" s="198"/>
      <c r="C196" s="208">
        <v>2007</v>
      </c>
      <c r="D196" s="29" t="s">
        <v>141</v>
      </c>
      <c r="E196" s="231">
        <v>58337</v>
      </c>
      <c r="F196" s="209">
        <v>63530.56</v>
      </c>
      <c r="G196" s="210">
        <f>F196*100/E196</f>
        <v>108.90268611687266</v>
      </c>
      <c r="H196" s="231">
        <f t="shared" si="34"/>
        <v>58337</v>
      </c>
      <c r="I196" s="209">
        <f t="shared" si="34"/>
        <v>63530.56</v>
      </c>
      <c r="J196" s="210">
        <f>I196*100/H196</f>
        <v>108.90268611687266</v>
      </c>
      <c r="K196" s="231"/>
      <c r="L196" s="209"/>
      <c r="M196" s="210"/>
    </row>
    <row r="197" spans="1:13" s="72" customFormat="1" ht="42.75" customHeight="1" hidden="1">
      <c r="A197" s="42"/>
      <c r="B197" s="42"/>
      <c r="C197" s="38"/>
      <c r="D197" s="43"/>
      <c r="E197" s="218"/>
      <c r="F197" s="33"/>
      <c r="G197" s="44"/>
      <c r="H197" s="218"/>
      <c r="I197" s="33"/>
      <c r="J197" s="44"/>
      <c r="K197" s="218"/>
      <c r="L197" s="34"/>
      <c r="M197" s="34"/>
    </row>
    <row r="198" spans="1:13" ht="23.25" customHeight="1" hidden="1">
      <c r="A198" s="21"/>
      <c r="B198" s="21"/>
      <c r="C198" s="21"/>
      <c r="D198" s="32"/>
      <c r="E198" s="220"/>
      <c r="F198" s="39"/>
      <c r="G198" s="40"/>
      <c r="H198" s="220"/>
      <c r="I198" s="39"/>
      <c r="J198" s="40"/>
      <c r="K198" s="220"/>
      <c r="L198" s="39"/>
      <c r="M198" s="40"/>
    </row>
    <row r="199" spans="1:13" ht="49.5" customHeight="1">
      <c r="A199" s="21"/>
      <c r="B199" s="21"/>
      <c r="C199" s="45">
        <v>6330</v>
      </c>
      <c r="D199" s="46" t="s">
        <v>196</v>
      </c>
      <c r="E199" s="217">
        <v>87030</v>
      </c>
      <c r="F199" s="30">
        <v>87030</v>
      </c>
      <c r="G199" s="60">
        <f>F199*100/E199</f>
        <v>100</v>
      </c>
      <c r="H199" s="217"/>
      <c r="I199" s="30"/>
      <c r="J199" s="60"/>
      <c r="K199" s="217">
        <f>E199</f>
        <v>87030</v>
      </c>
      <c r="L199" s="30">
        <f>F199</f>
        <v>87030</v>
      </c>
      <c r="M199" s="60">
        <f>L199*100/K199</f>
        <v>100</v>
      </c>
    </row>
    <row r="200" spans="1:13" ht="88.5" customHeight="1">
      <c r="A200" s="295"/>
      <c r="B200" s="295"/>
      <c r="C200" s="295"/>
      <c r="D200" s="296"/>
      <c r="E200" s="297"/>
      <c r="F200" s="298"/>
      <c r="G200" s="299"/>
      <c r="H200" s="297"/>
      <c r="I200" s="298"/>
      <c r="J200" s="299"/>
      <c r="K200" s="297"/>
      <c r="L200" s="298"/>
      <c r="M200" s="299"/>
    </row>
    <row r="201" spans="1:13" ht="25.5" customHeight="1">
      <c r="A201" s="115">
        <v>853</v>
      </c>
      <c r="B201" s="93"/>
      <c r="C201" s="79"/>
      <c r="D201" s="94" t="s">
        <v>198</v>
      </c>
      <c r="E201" s="224">
        <f>E202</f>
        <v>44800</v>
      </c>
      <c r="F201" s="70">
        <f>F202</f>
        <v>80640</v>
      </c>
      <c r="G201" s="70">
        <f>F201*100/E201</f>
        <v>180</v>
      </c>
      <c r="H201" s="224">
        <f>H202</f>
        <v>44800</v>
      </c>
      <c r="I201" s="70">
        <f>I202</f>
        <v>80640</v>
      </c>
      <c r="J201" s="70">
        <f>I201*100/H201</f>
        <v>180</v>
      </c>
      <c r="K201" s="224"/>
      <c r="L201" s="70"/>
      <c r="M201" s="71"/>
    </row>
    <row r="202" spans="1:13" ht="12.75" customHeight="1">
      <c r="A202" s="203"/>
      <c r="B202" s="178">
        <v>85395</v>
      </c>
      <c r="C202" s="178"/>
      <c r="D202" s="179" t="s">
        <v>6</v>
      </c>
      <c r="E202" s="225">
        <f>E203</f>
        <v>44800</v>
      </c>
      <c r="F202" s="180">
        <f>F203</f>
        <v>80640</v>
      </c>
      <c r="G202" s="180">
        <f>F202*100/E202</f>
        <v>180</v>
      </c>
      <c r="H202" s="225">
        <f>H203</f>
        <v>44800</v>
      </c>
      <c r="I202" s="180">
        <f>I203</f>
        <v>80640</v>
      </c>
      <c r="J202" s="180">
        <f>I202*100/H202</f>
        <v>180</v>
      </c>
      <c r="K202" s="225"/>
      <c r="L202" s="180"/>
      <c r="M202" s="204"/>
    </row>
    <row r="203" spans="1:13" ht="70.5" customHeight="1">
      <c r="A203" s="199"/>
      <c r="B203" s="198"/>
      <c r="C203" s="208">
        <v>2007</v>
      </c>
      <c r="D203" s="23" t="s">
        <v>141</v>
      </c>
      <c r="E203" s="231">
        <v>44800</v>
      </c>
      <c r="F203" s="209">
        <v>80640</v>
      </c>
      <c r="G203" s="210">
        <f>F203*100/E203</f>
        <v>180</v>
      </c>
      <c r="H203" s="231">
        <f>E203</f>
        <v>44800</v>
      </c>
      <c r="I203" s="209">
        <f>F203</f>
        <v>80640</v>
      </c>
      <c r="J203" s="210">
        <f>I203*100/H203</f>
        <v>180</v>
      </c>
      <c r="K203" s="261"/>
      <c r="L203" s="262"/>
      <c r="M203" s="263"/>
    </row>
    <row r="204" spans="1:13" ht="17.25" customHeight="1">
      <c r="A204" s="115">
        <v>854</v>
      </c>
      <c r="B204" s="93"/>
      <c r="C204" s="79"/>
      <c r="D204" s="94" t="s">
        <v>74</v>
      </c>
      <c r="E204" s="224">
        <f aca="true" t="shared" si="35" ref="E204:J204">E205</f>
        <v>35485</v>
      </c>
      <c r="F204" s="70">
        <f t="shared" si="35"/>
        <v>30112</v>
      </c>
      <c r="G204" s="70">
        <f t="shared" si="35"/>
        <v>84.85839086938142</v>
      </c>
      <c r="H204" s="224">
        <f t="shared" si="35"/>
        <v>35485</v>
      </c>
      <c r="I204" s="70">
        <f t="shared" si="35"/>
        <v>30112</v>
      </c>
      <c r="J204" s="70">
        <f t="shared" si="35"/>
        <v>84.85839086938142</v>
      </c>
      <c r="K204" s="224"/>
      <c r="L204" s="70"/>
      <c r="M204" s="71"/>
    </row>
    <row r="205" spans="1:13" ht="15" customHeight="1">
      <c r="A205" s="203"/>
      <c r="B205" s="178">
        <v>85415</v>
      </c>
      <c r="C205" s="178"/>
      <c r="D205" s="179" t="s">
        <v>113</v>
      </c>
      <c r="E205" s="225">
        <f>SUM(E206:E208)</f>
        <v>35485</v>
      </c>
      <c r="F205" s="180">
        <f>SUM(F206:F208)</f>
        <v>30112</v>
      </c>
      <c r="G205" s="180">
        <f>F205*100/E205</f>
        <v>84.85839086938142</v>
      </c>
      <c r="H205" s="225">
        <f>SUM(H206:H208)</f>
        <v>35485</v>
      </c>
      <c r="I205" s="180">
        <f>SUM(I206:I208)</f>
        <v>30112</v>
      </c>
      <c r="J205" s="180">
        <f>I205*100/H205</f>
        <v>84.85839086938142</v>
      </c>
      <c r="K205" s="225"/>
      <c r="L205" s="180"/>
      <c r="M205" s="204"/>
    </row>
    <row r="206" spans="1:13" ht="25.5" customHeight="1" hidden="1">
      <c r="A206" s="199"/>
      <c r="B206" s="198"/>
      <c r="C206" s="208"/>
      <c r="D206" s="201"/>
      <c r="E206" s="231"/>
      <c r="F206" s="209"/>
      <c r="G206" s="210"/>
      <c r="H206" s="231"/>
      <c r="I206" s="209"/>
      <c r="J206" s="210"/>
      <c r="K206" s="261"/>
      <c r="L206" s="262"/>
      <c r="M206" s="263"/>
    </row>
    <row r="207" spans="1:13" ht="24.75" customHeight="1">
      <c r="A207" s="50"/>
      <c r="B207" s="21"/>
      <c r="C207" s="22">
        <v>2030</v>
      </c>
      <c r="D207" s="23" t="s">
        <v>66</v>
      </c>
      <c r="E207" s="216">
        <v>35485</v>
      </c>
      <c r="F207" s="24">
        <v>30112</v>
      </c>
      <c r="G207" s="36">
        <f>F207*100/E207</f>
        <v>84.85839086938142</v>
      </c>
      <c r="H207" s="216">
        <f>E207</f>
        <v>35485</v>
      </c>
      <c r="I207" s="24">
        <f>F207</f>
        <v>30112</v>
      </c>
      <c r="J207" s="36">
        <f>I207/H207*100</f>
        <v>84.85839086938142</v>
      </c>
      <c r="K207" s="216"/>
      <c r="L207" s="24"/>
      <c r="M207" s="36"/>
    </row>
    <row r="208" spans="1:13" ht="45.75" customHeight="1" hidden="1">
      <c r="A208" s="50"/>
      <c r="B208" s="21"/>
      <c r="C208" s="42"/>
      <c r="D208" s="56"/>
      <c r="E208" s="226"/>
      <c r="F208" s="52"/>
      <c r="G208" s="53"/>
      <c r="H208" s="226"/>
      <c r="I208" s="52"/>
      <c r="J208" s="53"/>
      <c r="K208" s="226"/>
      <c r="L208" s="52"/>
      <c r="M208" s="53"/>
    </row>
    <row r="209" spans="1:13" ht="15.75" customHeight="1">
      <c r="A209" s="115">
        <v>855</v>
      </c>
      <c r="B209" s="93"/>
      <c r="C209" s="79"/>
      <c r="D209" s="94" t="s">
        <v>173</v>
      </c>
      <c r="E209" s="224">
        <f>E210+E213+E218+E221+E225</f>
        <v>25808236</v>
      </c>
      <c r="F209" s="70">
        <f>F210+F213+F218+F221+F225</f>
        <v>25794210.34</v>
      </c>
      <c r="G209" s="70">
        <f>G210</f>
        <v>99.95374121606349</v>
      </c>
      <c r="H209" s="224">
        <f>H210+H213+H218+H221+H225</f>
        <v>25808236</v>
      </c>
      <c r="I209" s="70">
        <f>I210+I213+I218+I221+I225</f>
        <v>25794210.34</v>
      </c>
      <c r="J209" s="70">
        <f>J210</f>
        <v>99.95374121606349</v>
      </c>
      <c r="K209" s="224"/>
      <c r="L209" s="70"/>
      <c r="M209" s="71"/>
    </row>
    <row r="210" spans="1:13" ht="14.25" customHeight="1">
      <c r="A210" s="203"/>
      <c r="B210" s="178">
        <v>85501</v>
      </c>
      <c r="C210" s="178"/>
      <c r="D210" s="179" t="s">
        <v>174</v>
      </c>
      <c r="E210" s="225">
        <f>SUM(E212+E211)</f>
        <v>19908500</v>
      </c>
      <c r="F210" s="225">
        <f>SUM(F212+F211)</f>
        <v>19899290.57</v>
      </c>
      <c r="G210" s="180">
        <f>F210*100/E210</f>
        <v>99.95374121606349</v>
      </c>
      <c r="H210" s="225">
        <f>SUM(H212+H211)</f>
        <v>19908500</v>
      </c>
      <c r="I210" s="225">
        <f>SUM(I212+I211)</f>
        <v>19899290.57</v>
      </c>
      <c r="J210" s="180">
        <f>I210*100/H210</f>
        <v>99.95374121606349</v>
      </c>
      <c r="K210" s="225"/>
      <c r="L210" s="180"/>
      <c r="M210" s="204"/>
    </row>
    <row r="211" spans="1:13" ht="14.25" customHeight="1">
      <c r="A211" s="194"/>
      <c r="B211" s="198"/>
      <c r="C211" s="28" t="s">
        <v>159</v>
      </c>
      <c r="D211" s="29" t="s">
        <v>160</v>
      </c>
      <c r="E211" s="221">
        <v>4500</v>
      </c>
      <c r="F211" s="25">
        <v>4500</v>
      </c>
      <c r="G211" s="37">
        <f>F211*100/E211</f>
        <v>100</v>
      </c>
      <c r="H211" s="221">
        <v>4500</v>
      </c>
      <c r="I211" s="25">
        <f>F211</f>
        <v>4500</v>
      </c>
      <c r="J211" s="37">
        <f>I211*100/H211</f>
        <v>100</v>
      </c>
      <c r="K211" s="221"/>
      <c r="L211" s="31"/>
      <c r="M211" s="31"/>
    </row>
    <row r="212" spans="1:13" ht="56.25" customHeight="1">
      <c r="A212" s="50"/>
      <c r="B212" s="21"/>
      <c r="C212" s="22">
        <v>2060</v>
      </c>
      <c r="D212" s="23" t="s">
        <v>175</v>
      </c>
      <c r="E212" s="216">
        <v>19904000</v>
      </c>
      <c r="F212" s="24">
        <v>19894790.57</v>
      </c>
      <c r="G212" s="36">
        <f>F212*100/E212</f>
        <v>99.95373075763666</v>
      </c>
      <c r="H212" s="216">
        <f>E212</f>
        <v>19904000</v>
      </c>
      <c r="I212" s="24">
        <f>F212</f>
        <v>19894790.57</v>
      </c>
      <c r="J212" s="36">
        <f>I212/H212*100</f>
        <v>99.95373075763666</v>
      </c>
      <c r="K212" s="216"/>
      <c r="L212" s="24"/>
      <c r="M212" s="36"/>
    </row>
    <row r="213" spans="1:13" ht="48" customHeight="1">
      <c r="A213" s="16"/>
      <c r="B213" s="35">
        <v>85502</v>
      </c>
      <c r="C213" s="35"/>
      <c r="D213" s="18" t="s">
        <v>176</v>
      </c>
      <c r="E213" s="215">
        <f>SUM(E214:E217)</f>
        <v>4394124</v>
      </c>
      <c r="F213" s="19">
        <f>SUM(F214:F217)</f>
        <v>4389603.790000001</v>
      </c>
      <c r="G213" s="19">
        <f>F213*100/E213</f>
        <v>99.89713057710709</v>
      </c>
      <c r="H213" s="215">
        <f>SUM(H214:H217)</f>
        <v>4394124</v>
      </c>
      <c r="I213" s="19">
        <f>SUM(I214:I217)</f>
        <v>4389603.790000001</v>
      </c>
      <c r="J213" s="19">
        <f>I213*100/H213</f>
        <v>99.89713057710709</v>
      </c>
      <c r="K213" s="215"/>
      <c r="L213" s="19"/>
      <c r="M213" s="20"/>
    </row>
    <row r="214" spans="1:13" ht="15" customHeight="1">
      <c r="A214" s="194"/>
      <c r="B214" s="198"/>
      <c r="C214" s="28" t="s">
        <v>42</v>
      </c>
      <c r="D214" s="29" t="s">
        <v>140</v>
      </c>
      <c r="E214" s="231"/>
      <c r="F214" s="209">
        <v>233.09</v>
      </c>
      <c r="G214" s="209"/>
      <c r="H214" s="231"/>
      <c r="I214" s="209">
        <f>F214</f>
        <v>233.09</v>
      </c>
      <c r="J214" s="209"/>
      <c r="K214" s="231"/>
      <c r="L214" s="262"/>
      <c r="M214" s="263"/>
    </row>
    <row r="215" spans="1:13" ht="15" customHeight="1">
      <c r="A215" s="194"/>
      <c r="B215" s="198"/>
      <c r="C215" s="28" t="s">
        <v>159</v>
      </c>
      <c r="D215" s="29" t="s">
        <v>160</v>
      </c>
      <c r="E215" s="221">
        <v>1000</v>
      </c>
      <c r="F215" s="25">
        <v>641.6</v>
      </c>
      <c r="G215" s="37">
        <f>F215*100/E215</f>
        <v>64.16</v>
      </c>
      <c r="H215" s="221">
        <f>E215</f>
        <v>1000</v>
      </c>
      <c r="I215" s="25">
        <f>F215</f>
        <v>641.6</v>
      </c>
      <c r="J215" s="37">
        <f>I215*100/H215</f>
        <v>64.16</v>
      </c>
      <c r="K215" s="221"/>
      <c r="L215" s="31"/>
      <c r="M215" s="31"/>
    </row>
    <row r="216" spans="1:13" ht="43.5" customHeight="1">
      <c r="A216" s="194"/>
      <c r="B216" s="198"/>
      <c r="C216" s="208">
        <v>2010</v>
      </c>
      <c r="D216" s="29" t="s">
        <v>33</v>
      </c>
      <c r="E216" s="231">
        <v>4373124</v>
      </c>
      <c r="F216" s="209">
        <v>4371246.66</v>
      </c>
      <c r="G216" s="210">
        <f>F216*100/E216</f>
        <v>99.9570709634577</v>
      </c>
      <c r="H216" s="231">
        <f>E216</f>
        <v>4373124</v>
      </c>
      <c r="I216" s="209">
        <f>F216</f>
        <v>4371246.66</v>
      </c>
      <c r="J216" s="210">
        <f>I216*100/H216</f>
        <v>99.9570709634577</v>
      </c>
      <c r="K216" s="231"/>
      <c r="L216" s="209"/>
      <c r="M216" s="210"/>
    </row>
    <row r="217" spans="1:13" ht="35.25" customHeight="1">
      <c r="A217" s="194"/>
      <c r="B217" s="198"/>
      <c r="C217" s="200">
        <v>2360</v>
      </c>
      <c r="D217" s="32" t="s">
        <v>177</v>
      </c>
      <c r="E217" s="228">
        <v>20000</v>
      </c>
      <c r="F217" s="196">
        <v>17482.44</v>
      </c>
      <c r="G217" s="197">
        <f>F217*100/E217</f>
        <v>87.41219999999998</v>
      </c>
      <c r="H217" s="228">
        <f>E217</f>
        <v>20000</v>
      </c>
      <c r="I217" s="196">
        <f>F217</f>
        <v>17482.44</v>
      </c>
      <c r="J217" s="197">
        <f>I217*100/H217</f>
        <v>87.41219999999998</v>
      </c>
      <c r="K217" s="228"/>
      <c r="L217" s="196"/>
      <c r="M217" s="197"/>
    </row>
    <row r="218" spans="1:13" ht="15" customHeight="1">
      <c r="A218" s="16"/>
      <c r="B218" s="35">
        <v>85503</v>
      </c>
      <c r="C218" s="35"/>
      <c r="D218" s="18" t="s">
        <v>178</v>
      </c>
      <c r="E218" s="215">
        <f>SUM(E219:E220)</f>
        <v>1168</v>
      </c>
      <c r="F218" s="19">
        <f>SUM(F219:F220)</f>
        <v>881.57</v>
      </c>
      <c r="G218" s="19">
        <f>F218*100/E218</f>
        <v>75.47688356164383</v>
      </c>
      <c r="H218" s="215">
        <f>H219+H220</f>
        <v>1168</v>
      </c>
      <c r="I218" s="19">
        <f>I219+I220</f>
        <v>881.57</v>
      </c>
      <c r="J218" s="19">
        <f>I218/H218*100</f>
        <v>75.47688356164383</v>
      </c>
      <c r="K218" s="215"/>
      <c r="L218" s="19"/>
      <c r="M218" s="20"/>
    </row>
    <row r="219" spans="1:13" ht="45.75" customHeight="1">
      <c r="A219" s="194"/>
      <c r="B219" s="198"/>
      <c r="C219" s="208">
        <v>2010</v>
      </c>
      <c r="D219" s="29" t="s">
        <v>33</v>
      </c>
      <c r="E219" s="231">
        <v>1138</v>
      </c>
      <c r="F219" s="209">
        <v>874.11</v>
      </c>
      <c r="G219" s="209">
        <f>F219/E219*100</f>
        <v>76.81107205623901</v>
      </c>
      <c r="H219" s="231">
        <f>E219</f>
        <v>1138</v>
      </c>
      <c r="I219" s="209">
        <f>F219</f>
        <v>874.11</v>
      </c>
      <c r="J219" s="209">
        <f>I219/H219*100</f>
        <v>76.81107205623901</v>
      </c>
      <c r="K219" s="231"/>
      <c r="L219" s="262"/>
      <c r="M219" s="263"/>
    </row>
    <row r="220" spans="1:13" ht="35.25" customHeight="1">
      <c r="A220" s="194"/>
      <c r="B220" s="198"/>
      <c r="C220" s="208">
        <v>2360</v>
      </c>
      <c r="D220" s="23" t="s">
        <v>177</v>
      </c>
      <c r="E220" s="231">
        <v>30</v>
      </c>
      <c r="F220" s="209">
        <v>7.46</v>
      </c>
      <c r="G220" s="210">
        <f>F220*100/E220</f>
        <v>24.866666666666667</v>
      </c>
      <c r="H220" s="231">
        <f>E220</f>
        <v>30</v>
      </c>
      <c r="I220" s="209">
        <f>F220</f>
        <v>7.46</v>
      </c>
      <c r="J220" s="210">
        <f>I220*100/H220</f>
        <v>24.866666666666667</v>
      </c>
      <c r="K220" s="231"/>
      <c r="L220" s="209"/>
      <c r="M220" s="210"/>
    </row>
    <row r="221" spans="1:13" ht="19.5" customHeight="1">
      <c r="A221" s="16"/>
      <c r="B221" s="35">
        <v>85504</v>
      </c>
      <c r="C221" s="35"/>
      <c r="D221" s="18" t="s">
        <v>179</v>
      </c>
      <c r="E221" s="215">
        <f>SUM(E222:E224)</f>
        <v>1502764</v>
      </c>
      <c r="F221" s="19">
        <f>SUM(F222:F224)</f>
        <v>1502754.41</v>
      </c>
      <c r="G221" s="19">
        <f>F221*100/E221</f>
        <v>99.99936184257808</v>
      </c>
      <c r="H221" s="215">
        <f>H223+H224+H222</f>
        <v>1502764</v>
      </c>
      <c r="I221" s="19">
        <f>I223+I224+I222</f>
        <v>1502754.41</v>
      </c>
      <c r="J221" s="19">
        <f aca="true" t="shared" si="36" ref="J221:J226">I221/H221*100</f>
        <v>99.99936184257807</v>
      </c>
      <c r="K221" s="215"/>
      <c r="L221" s="19"/>
      <c r="M221" s="20"/>
    </row>
    <row r="222" spans="1:13" ht="45.75" customHeight="1">
      <c r="A222" s="194"/>
      <c r="B222" s="198"/>
      <c r="C222" s="208">
        <v>2010</v>
      </c>
      <c r="D222" s="29" t="s">
        <v>33</v>
      </c>
      <c r="E222" s="231">
        <v>1482730</v>
      </c>
      <c r="F222" s="209">
        <v>1482720.41</v>
      </c>
      <c r="G222" s="209">
        <f>F222/E222*100</f>
        <v>99.99935322007377</v>
      </c>
      <c r="H222" s="231">
        <f aca="true" t="shared" si="37" ref="H222:I224">E222</f>
        <v>1482730</v>
      </c>
      <c r="I222" s="209">
        <f t="shared" si="37"/>
        <v>1482720.41</v>
      </c>
      <c r="J222" s="209">
        <f t="shared" si="36"/>
        <v>99.99935322007377</v>
      </c>
      <c r="K222" s="231"/>
      <c r="L222" s="262"/>
      <c r="M222" s="263"/>
    </row>
    <row r="223" spans="1:13" ht="24" customHeight="1">
      <c r="A223" s="194"/>
      <c r="B223" s="198"/>
      <c r="C223" s="22">
        <v>2030</v>
      </c>
      <c r="D223" s="23" t="s">
        <v>66</v>
      </c>
      <c r="E223" s="231">
        <v>14379</v>
      </c>
      <c r="F223" s="209">
        <v>14379</v>
      </c>
      <c r="G223" s="209">
        <f>F223/E223*100</f>
        <v>100</v>
      </c>
      <c r="H223" s="231">
        <f t="shared" si="37"/>
        <v>14379</v>
      </c>
      <c r="I223" s="209">
        <f t="shared" si="37"/>
        <v>14379</v>
      </c>
      <c r="J223" s="209">
        <f t="shared" si="36"/>
        <v>100</v>
      </c>
      <c r="K223" s="231"/>
      <c r="L223" s="262"/>
      <c r="M223" s="263"/>
    </row>
    <row r="224" spans="1:13" ht="45.75" customHeight="1">
      <c r="A224" s="194"/>
      <c r="B224" s="198"/>
      <c r="C224" s="208">
        <v>2460</v>
      </c>
      <c r="D224" s="23" t="s">
        <v>180</v>
      </c>
      <c r="E224" s="231">
        <v>5655</v>
      </c>
      <c r="F224" s="209">
        <v>5655</v>
      </c>
      <c r="G224" s="210">
        <f>F224/E224*100</f>
        <v>100</v>
      </c>
      <c r="H224" s="231">
        <f t="shared" si="37"/>
        <v>5655</v>
      </c>
      <c r="I224" s="209">
        <f t="shared" si="37"/>
        <v>5655</v>
      </c>
      <c r="J224" s="210">
        <f t="shared" si="36"/>
        <v>100</v>
      </c>
      <c r="K224" s="231"/>
      <c r="L224" s="209"/>
      <c r="M224" s="210"/>
    </row>
    <row r="225" spans="1:13" ht="25.5" customHeight="1">
      <c r="A225" s="16"/>
      <c r="B225" s="35">
        <v>85505</v>
      </c>
      <c r="C225" s="35"/>
      <c r="D225" s="18" t="s">
        <v>181</v>
      </c>
      <c r="E225" s="215">
        <f>SUM(E226:E226)</f>
        <v>1680</v>
      </c>
      <c r="F225" s="19">
        <f>SUM(F226)</f>
        <v>1680</v>
      </c>
      <c r="G225" s="19">
        <f>F225</f>
        <v>1680</v>
      </c>
      <c r="H225" s="215">
        <f>H226</f>
        <v>1680</v>
      </c>
      <c r="I225" s="19">
        <f>I226</f>
        <v>1680</v>
      </c>
      <c r="J225" s="19">
        <f t="shared" si="36"/>
        <v>100</v>
      </c>
      <c r="K225" s="215"/>
      <c r="L225" s="19"/>
      <c r="M225" s="20"/>
    </row>
    <row r="226" spans="1:13" ht="14.25" customHeight="1">
      <c r="A226" s="194"/>
      <c r="B226" s="198"/>
      <c r="C226" s="22" t="s">
        <v>40</v>
      </c>
      <c r="D226" s="23" t="s">
        <v>102</v>
      </c>
      <c r="E226" s="231">
        <v>1680</v>
      </c>
      <c r="F226" s="209">
        <v>1680</v>
      </c>
      <c r="G226" s="209">
        <f>F226/E226*100</f>
        <v>100</v>
      </c>
      <c r="H226" s="231">
        <f>E226</f>
        <v>1680</v>
      </c>
      <c r="I226" s="209">
        <f>F226</f>
        <v>1680</v>
      </c>
      <c r="J226" s="209">
        <f t="shared" si="36"/>
        <v>100</v>
      </c>
      <c r="K226" s="231"/>
      <c r="L226" s="262"/>
      <c r="M226" s="263"/>
    </row>
    <row r="227" spans="1:13" ht="28.5" customHeight="1">
      <c r="A227" s="95">
        <v>900</v>
      </c>
      <c r="B227" s="88"/>
      <c r="C227" s="92"/>
      <c r="D227" s="89" t="s">
        <v>31</v>
      </c>
      <c r="E227" s="202">
        <f>E228+E236+E238</f>
        <v>5322101</v>
      </c>
      <c r="F227" s="90">
        <f>F228+F236+F238</f>
        <v>5844752.68</v>
      </c>
      <c r="G227" s="90">
        <f aca="true" t="shared" si="38" ref="G227:G233">F227*100/E227</f>
        <v>109.82040137907943</v>
      </c>
      <c r="H227" s="202">
        <f>H228+H236+H238</f>
        <v>5322101</v>
      </c>
      <c r="I227" s="90">
        <f>I228+I236+I238</f>
        <v>5844752.68</v>
      </c>
      <c r="J227" s="90">
        <f aca="true" t="shared" si="39" ref="J227:J233">I227*100/H227</f>
        <v>109.82040137907943</v>
      </c>
      <c r="K227" s="202"/>
      <c r="L227" s="90"/>
      <c r="M227" s="90"/>
    </row>
    <row r="228" spans="1:13" ht="16.5" customHeight="1">
      <c r="A228" s="156"/>
      <c r="B228" s="109">
        <v>90002</v>
      </c>
      <c r="C228" s="109"/>
      <c r="D228" s="110" t="s">
        <v>122</v>
      </c>
      <c r="E228" s="219">
        <f>SUM(E229:E233)</f>
        <v>5221100</v>
      </c>
      <c r="F228" s="41">
        <f>SUM(F229:F233)</f>
        <v>5779194.22</v>
      </c>
      <c r="G228" s="41">
        <f t="shared" si="38"/>
        <v>110.68920763823715</v>
      </c>
      <c r="H228" s="219">
        <f>SUM(H229:H233)</f>
        <v>5221100</v>
      </c>
      <c r="I228" s="41">
        <f>SUM(I229:I233)</f>
        <v>5779194.22</v>
      </c>
      <c r="J228" s="41">
        <f t="shared" si="39"/>
        <v>110.68920763823715</v>
      </c>
      <c r="K228" s="219"/>
      <c r="L228" s="41"/>
      <c r="M228" s="97"/>
    </row>
    <row r="229" spans="1:13" ht="22.5" customHeight="1">
      <c r="A229" s="172"/>
      <c r="B229" s="75"/>
      <c r="C229" s="45" t="s">
        <v>67</v>
      </c>
      <c r="D229" s="46" t="s">
        <v>73</v>
      </c>
      <c r="E229" s="233">
        <v>5171800</v>
      </c>
      <c r="F229" s="205">
        <v>5726879.44</v>
      </c>
      <c r="G229" s="60">
        <f t="shared" si="38"/>
        <v>110.73280946672338</v>
      </c>
      <c r="H229" s="233">
        <f aca="true" t="shared" si="40" ref="H229:I233">E229</f>
        <v>5171800</v>
      </c>
      <c r="I229" s="205">
        <f t="shared" si="40"/>
        <v>5726879.44</v>
      </c>
      <c r="J229" s="206">
        <f t="shared" si="39"/>
        <v>110.73280946672338</v>
      </c>
      <c r="K229" s="237"/>
      <c r="L229" s="207"/>
      <c r="M229" s="207"/>
    </row>
    <row r="230" spans="1:13" ht="36.75" customHeight="1">
      <c r="A230" s="55"/>
      <c r="B230" s="27"/>
      <c r="C230" s="45" t="s">
        <v>182</v>
      </c>
      <c r="D230" s="46" t="s">
        <v>199</v>
      </c>
      <c r="E230" s="233">
        <v>7300</v>
      </c>
      <c r="F230" s="205">
        <v>7400</v>
      </c>
      <c r="G230" s="60">
        <f>F230*100/E230</f>
        <v>101.36986301369863</v>
      </c>
      <c r="H230" s="233">
        <f>E230</f>
        <v>7300</v>
      </c>
      <c r="I230" s="205">
        <f>F230</f>
        <v>7400</v>
      </c>
      <c r="J230" s="206">
        <f>I230*100/H230</f>
        <v>101.36986301369863</v>
      </c>
      <c r="K230" s="237"/>
      <c r="L230" s="207"/>
      <c r="M230" s="207"/>
    </row>
    <row r="231" spans="1:13" ht="22.5" customHeight="1">
      <c r="A231" s="55"/>
      <c r="B231" s="27"/>
      <c r="C231" s="45" t="s">
        <v>164</v>
      </c>
      <c r="D231" s="46" t="s">
        <v>165</v>
      </c>
      <c r="E231" s="233">
        <v>20000</v>
      </c>
      <c r="F231" s="205">
        <v>17383.18</v>
      </c>
      <c r="G231" s="60">
        <f>F231/E231*100</f>
        <v>86.91590000000001</v>
      </c>
      <c r="H231" s="233">
        <f>E231</f>
        <v>20000</v>
      </c>
      <c r="I231" s="205">
        <f>F231</f>
        <v>17383.18</v>
      </c>
      <c r="J231" s="206">
        <f>I231/H231*100</f>
        <v>86.91590000000001</v>
      </c>
      <c r="K231" s="237"/>
      <c r="L231" s="207"/>
      <c r="M231" s="207"/>
    </row>
    <row r="232" spans="1:13" ht="21.75" customHeight="1">
      <c r="A232" s="55"/>
      <c r="B232" s="27"/>
      <c r="C232" s="213" t="s">
        <v>44</v>
      </c>
      <c r="D232" s="46" t="s">
        <v>138</v>
      </c>
      <c r="E232" s="233">
        <v>20000</v>
      </c>
      <c r="F232" s="205">
        <v>25531.6</v>
      </c>
      <c r="G232" s="60">
        <f t="shared" si="38"/>
        <v>127.658</v>
      </c>
      <c r="H232" s="233">
        <f t="shared" si="40"/>
        <v>20000</v>
      </c>
      <c r="I232" s="205">
        <f t="shared" si="40"/>
        <v>25531.6</v>
      </c>
      <c r="J232" s="206">
        <f t="shared" si="39"/>
        <v>127.658</v>
      </c>
      <c r="K232" s="237"/>
      <c r="L232" s="207"/>
      <c r="M232" s="207"/>
    </row>
    <row r="233" spans="1:13" ht="24" customHeight="1">
      <c r="A233" s="55"/>
      <c r="B233" s="27"/>
      <c r="C233" s="45" t="s">
        <v>119</v>
      </c>
      <c r="D233" s="46" t="s">
        <v>161</v>
      </c>
      <c r="E233" s="233">
        <v>2000</v>
      </c>
      <c r="F233" s="205">
        <v>2000</v>
      </c>
      <c r="G233" s="60">
        <f t="shared" si="38"/>
        <v>100</v>
      </c>
      <c r="H233" s="233">
        <f t="shared" si="40"/>
        <v>2000</v>
      </c>
      <c r="I233" s="205">
        <f t="shared" si="40"/>
        <v>2000</v>
      </c>
      <c r="J233" s="206">
        <f t="shared" si="39"/>
        <v>100</v>
      </c>
      <c r="K233" s="237"/>
      <c r="L233" s="207"/>
      <c r="M233" s="207"/>
    </row>
    <row r="234" spans="1:13" ht="18" customHeight="1" hidden="1">
      <c r="A234" s="203"/>
      <c r="B234" s="178">
        <v>90015</v>
      </c>
      <c r="C234" s="178"/>
      <c r="D234" s="179" t="s">
        <v>114</v>
      </c>
      <c r="E234" s="225">
        <f>E235</f>
        <v>0</v>
      </c>
      <c r="F234" s="180">
        <f>F235</f>
        <v>0</v>
      </c>
      <c r="G234" s="204"/>
      <c r="H234" s="225">
        <f>H235</f>
        <v>0</v>
      </c>
      <c r="I234" s="180">
        <f>I235</f>
        <v>0</v>
      </c>
      <c r="J234" s="204"/>
      <c r="K234" s="225"/>
      <c r="L234" s="180"/>
      <c r="M234" s="204"/>
    </row>
    <row r="235" spans="1:13" ht="12" customHeight="1" hidden="1">
      <c r="A235" s="55"/>
      <c r="B235" s="27"/>
      <c r="C235" s="21"/>
      <c r="D235" s="46"/>
      <c r="E235" s="316"/>
      <c r="F235" s="317"/>
      <c r="G235" s="40"/>
      <c r="H235" s="316"/>
      <c r="I235" s="317"/>
      <c r="J235" s="318"/>
      <c r="K235" s="319"/>
      <c r="L235" s="320"/>
      <c r="M235" s="320"/>
    </row>
    <row r="236" spans="1:13" ht="18" customHeight="1">
      <c r="A236" s="48"/>
      <c r="B236" s="35">
        <v>90015</v>
      </c>
      <c r="C236" s="35"/>
      <c r="D236" s="18" t="s">
        <v>200</v>
      </c>
      <c r="E236" s="215">
        <f>E237</f>
        <v>1001</v>
      </c>
      <c r="F236" s="215">
        <f>F237</f>
        <v>1001.28</v>
      </c>
      <c r="G236" s="19">
        <f>F236*100/E236</f>
        <v>100.02797202797203</v>
      </c>
      <c r="H236" s="215">
        <f>H237</f>
        <v>1001</v>
      </c>
      <c r="I236" s="19">
        <f>I237</f>
        <v>1001.28</v>
      </c>
      <c r="J236" s="19">
        <f>I236*100/H236</f>
        <v>100.02797202797203</v>
      </c>
      <c r="K236" s="215"/>
      <c r="L236" s="19"/>
      <c r="M236" s="20"/>
    </row>
    <row r="237" spans="1:13" ht="43.5" customHeight="1">
      <c r="A237" s="172"/>
      <c r="B237" s="75"/>
      <c r="C237" s="45" t="s">
        <v>182</v>
      </c>
      <c r="D237" s="46" t="s">
        <v>199</v>
      </c>
      <c r="E237" s="233">
        <v>1001</v>
      </c>
      <c r="F237" s="205">
        <v>1001.28</v>
      </c>
      <c r="G237" s="60">
        <f>F237*100/E237</f>
        <v>100.02797202797203</v>
      </c>
      <c r="H237" s="233">
        <f>E237</f>
        <v>1001</v>
      </c>
      <c r="I237" s="205">
        <f>F237</f>
        <v>1001.28</v>
      </c>
      <c r="J237" s="206">
        <f>I237*100/H237</f>
        <v>100.02797202797203</v>
      </c>
      <c r="K237" s="237"/>
      <c r="L237" s="207"/>
      <c r="M237" s="207"/>
    </row>
    <row r="238" spans="1:13" ht="40.5" customHeight="1">
      <c r="A238" s="48"/>
      <c r="B238" s="35">
        <v>90019</v>
      </c>
      <c r="C238" s="35"/>
      <c r="D238" s="18" t="s">
        <v>91</v>
      </c>
      <c r="E238" s="215">
        <f>E239</f>
        <v>100000</v>
      </c>
      <c r="F238" s="19">
        <f>F239</f>
        <v>64557.18</v>
      </c>
      <c r="G238" s="20">
        <f>F238/E238*100</f>
        <v>64.55718</v>
      </c>
      <c r="H238" s="215">
        <f>H239</f>
        <v>100000</v>
      </c>
      <c r="I238" s="19">
        <f>I239</f>
        <v>64557.18</v>
      </c>
      <c r="J238" s="20">
        <f>I238/H238*100</f>
        <v>64.55718</v>
      </c>
      <c r="K238" s="215"/>
      <c r="L238" s="19"/>
      <c r="M238" s="20"/>
    </row>
    <row r="239" spans="1:13" ht="12.75" customHeight="1">
      <c r="A239" s="38"/>
      <c r="B239" s="38"/>
      <c r="C239" s="45" t="s">
        <v>40</v>
      </c>
      <c r="D239" s="46" t="s">
        <v>102</v>
      </c>
      <c r="E239" s="217">
        <v>100000</v>
      </c>
      <c r="F239" s="30">
        <v>64557.18</v>
      </c>
      <c r="G239" s="60">
        <f>F239/E239*100</f>
        <v>64.55718</v>
      </c>
      <c r="H239" s="217">
        <f>E239</f>
        <v>100000</v>
      </c>
      <c r="I239" s="30">
        <f>F239</f>
        <v>64557.18</v>
      </c>
      <c r="J239" s="60">
        <f>I239/H239*100</f>
        <v>64.55718</v>
      </c>
      <c r="K239" s="217"/>
      <c r="L239" s="30"/>
      <c r="M239" s="60"/>
    </row>
    <row r="240" spans="1:13" ht="33" customHeight="1">
      <c r="A240" s="96">
        <v>921</v>
      </c>
      <c r="B240" s="93"/>
      <c r="C240" s="96"/>
      <c r="D240" s="94" t="s">
        <v>152</v>
      </c>
      <c r="E240" s="224">
        <f>E241+E243</f>
        <v>47678</v>
      </c>
      <c r="F240" s="70">
        <f>F241+F243</f>
        <v>39348.009999999995</v>
      </c>
      <c r="G240" s="71">
        <f>F240*100/E240</f>
        <v>82.52865053064305</v>
      </c>
      <c r="H240" s="224">
        <f>H241+H243</f>
        <v>17678</v>
      </c>
      <c r="I240" s="70">
        <f>I241+I243</f>
        <v>17678.01</v>
      </c>
      <c r="J240" s="71">
        <f>I240*100/H240</f>
        <v>100.00005656748499</v>
      </c>
      <c r="K240" s="224">
        <f>K241+K243</f>
        <v>30000</v>
      </c>
      <c r="L240" s="70">
        <f>L241+L243</f>
        <v>21670</v>
      </c>
      <c r="M240" s="71">
        <f>L240*100/K240</f>
        <v>72.23333333333333</v>
      </c>
    </row>
    <row r="241" spans="1:13" ht="16.5" customHeight="1">
      <c r="A241" s="16"/>
      <c r="B241" s="17">
        <v>92109</v>
      </c>
      <c r="C241" s="17"/>
      <c r="D241" s="18" t="s">
        <v>183</v>
      </c>
      <c r="E241" s="215">
        <f>SUM(E242)</f>
        <v>17678</v>
      </c>
      <c r="F241" s="19">
        <f>SUM(F242)</f>
        <v>17678.01</v>
      </c>
      <c r="G241" s="19">
        <f>F241*100/E241</f>
        <v>100.00005656748499</v>
      </c>
      <c r="H241" s="215">
        <f>SUM(H242)</f>
        <v>17678</v>
      </c>
      <c r="I241" s="19">
        <f>SUM(I242)</f>
        <v>17678.01</v>
      </c>
      <c r="J241" s="19">
        <f>I241*100/H241</f>
        <v>100.00005656748499</v>
      </c>
      <c r="K241" s="215"/>
      <c r="L241" s="19"/>
      <c r="M241" s="20"/>
    </row>
    <row r="242" spans="1:13" ht="24" customHeight="1">
      <c r="A242" s="45"/>
      <c r="B242" s="45"/>
      <c r="C242" s="28">
        <v>2950</v>
      </c>
      <c r="D242" s="43" t="s">
        <v>158</v>
      </c>
      <c r="E242" s="221">
        <v>17678</v>
      </c>
      <c r="F242" s="25">
        <v>17678.01</v>
      </c>
      <c r="G242" s="37">
        <f>F242/E242*100</f>
        <v>100.000056567485</v>
      </c>
      <c r="H242" s="221">
        <f>E242</f>
        <v>17678</v>
      </c>
      <c r="I242" s="25">
        <f>F242</f>
        <v>17678.01</v>
      </c>
      <c r="J242" s="37">
        <f>I242/H242*100</f>
        <v>100.000056567485</v>
      </c>
      <c r="K242" s="221"/>
      <c r="L242" s="25"/>
      <c r="M242" s="37"/>
    </row>
    <row r="243" spans="1:13" ht="17.25" customHeight="1">
      <c r="A243" s="16"/>
      <c r="B243" s="17">
        <v>92195</v>
      </c>
      <c r="C243" s="17"/>
      <c r="D243" s="18" t="s">
        <v>6</v>
      </c>
      <c r="E243" s="215">
        <f>SUM(E244)</f>
        <v>30000</v>
      </c>
      <c r="F243" s="19">
        <f>SUM(F244)</f>
        <v>21670</v>
      </c>
      <c r="G243" s="19">
        <f>F243*100/E243</f>
        <v>72.23333333333333</v>
      </c>
      <c r="H243" s="215"/>
      <c r="I243" s="19"/>
      <c r="J243" s="19"/>
      <c r="K243" s="215">
        <f>K244</f>
        <v>30000</v>
      </c>
      <c r="L243" s="19">
        <f>L244</f>
        <v>21670</v>
      </c>
      <c r="M243" s="20">
        <f>L243*100/K243</f>
        <v>72.23333333333333</v>
      </c>
    </row>
    <row r="244" spans="1:13" ht="47.25" customHeight="1">
      <c r="A244" s="45"/>
      <c r="B244" s="45"/>
      <c r="C244" s="45">
        <v>6330</v>
      </c>
      <c r="D244" s="46" t="s">
        <v>196</v>
      </c>
      <c r="E244" s="217">
        <v>30000</v>
      </c>
      <c r="F244" s="30">
        <v>21670</v>
      </c>
      <c r="G244" s="60">
        <f>F244*100/E244</f>
        <v>72.23333333333333</v>
      </c>
      <c r="H244" s="217"/>
      <c r="I244" s="30"/>
      <c r="J244" s="60"/>
      <c r="K244" s="217">
        <f>E244</f>
        <v>30000</v>
      </c>
      <c r="L244" s="30">
        <f>F244</f>
        <v>21670</v>
      </c>
      <c r="M244" s="60">
        <f>L244*100/K244</f>
        <v>72.23333333333333</v>
      </c>
    </row>
    <row r="245" spans="1:13" ht="15" customHeight="1">
      <c r="A245" s="295"/>
      <c r="B245" s="295"/>
      <c r="C245" s="295"/>
      <c r="D245" s="296"/>
      <c r="E245" s="297"/>
      <c r="F245" s="298"/>
      <c r="G245" s="299"/>
      <c r="H245" s="297"/>
      <c r="I245" s="298"/>
      <c r="J245" s="299"/>
      <c r="K245" s="297"/>
      <c r="L245" s="298"/>
      <c r="M245" s="299"/>
    </row>
    <row r="246" spans="1:13" ht="26.25" customHeight="1">
      <c r="A246" s="350"/>
      <c r="B246" s="350"/>
      <c r="C246" s="350"/>
      <c r="D246" s="351"/>
      <c r="E246" s="235"/>
      <c r="F246" s="57"/>
      <c r="G246" s="58"/>
      <c r="H246" s="235"/>
      <c r="I246" s="57"/>
      <c r="J246" s="58"/>
      <c r="K246" s="235"/>
      <c r="L246" s="57"/>
      <c r="M246" s="58"/>
    </row>
    <row r="247" spans="1:13" ht="22.5" customHeight="1">
      <c r="A247" s="96">
        <v>926</v>
      </c>
      <c r="B247" s="93"/>
      <c r="C247" s="96"/>
      <c r="D247" s="94" t="s">
        <v>116</v>
      </c>
      <c r="E247" s="224">
        <f>E248</f>
        <v>296540</v>
      </c>
      <c r="F247" s="70">
        <f>F248</f>
        <v>316398.79000000004</v>
      </c>
      <c r="G247" s="71">
        <f>F247*100/E247</f>
        <v>106.69683347946315</v>
      </c>
      <c r="H247" s="224">
        <f>H248</f>
        <v>293200</v>
      </c>
      <c r="I247" s="70">
        <f>I248</f>
        <v>313065.46</v>
      </c>
      <c r="J247" s="71">
        <f>I247*100/H247</f>
        <v>106.77539563437928</v>
      </c>
      <c r="K247" s="224">
        <f>K248</f>
        <v>3340</v>
      </c>
      <c r="L247" s="70">
        <f>L248</f>
        <v>3333.33</v>
      </c>
      <c r="M247" s="71">
        <f>L247*100/K247</f>
        <v>99.8002994011976</v>
      </c>
    </row>
    <row r="248" spans="1:13" ht="19.5" customHeight="1">
      <c r="A248" s="16"/>
      <c r="B248" s="17">
        <v>92605</v>
      </c>
      <c r="C248" s="17"/>
      <c r="D248" s="18" t="s">
        <v>75</v>
      </c>
      <c r="E248" s="215">
        <f>SUM(E249:E257)</f>
        <v>296540</v>
      </c>
      <c r="F248" s="19">
        <f>SUM(F249:F257)</f>
        <v>316398.79000000004</v>
      </c>
      <c r="G248" s="19">
        <f>F248*100/E248</f>
        <v>106.69683347946315</v>
      </c>
      <c r="H248" s="215">
        <f>SUM(H249:H257)</f>
        <v>293200</v>
      </c>
      <c r="I248" s="19">
        <f>SUM(I249:I257)</f>
        <v>313065.46</v>
      </c>
      <c r="J248" s="19">
        <f>I248*100/H248</f>
        <v>106.77539563437928</v>
      </c>
      <c r="K248" s="215">
        <f>K250</f>
        <v>3340</v>
      </c>
      <c r="L248" s="19">
        <f>L250</f>
        <v>3333.33</v>
      </c>
      <c r="M248" s="20">
        <f>L248*100/K248</f>
        <v>99.8002994011976</v>
      </c>
    </row>
    <row r="249" spans="1:13" ht="54.75" customHeight="1">
      <c r="A249" s="45"/>
      <c r="B249" s="45"/>
      <c r="C249" s="28" t="s">
        <v>39</v>
      </c>
      <c r="D249" s="29" t="s">
        <v>139</v>
      </c>
      <c r="E249" s="221">
        <v>200000</v>
      </c>
      <c r="F249" s="25">
        <v>215675.98</v>
      </c>
      <c r="G249" s="37">
        <f>F249/E249*100</f>
        <v>107.83799</v>
      </c>
      <c r="H249" s="221">
        <f>E249</f>
        <v>200000</v>
      </c>
      <c r="I249" s="25">
        <f>F249</f>
        <v>215675.98</v>
      </c>
      <c r="J249" s="37">
        <f>I249/H249*100</f>
        <v>107.83799</v>
      </c>
      <c r="K249" s="221"/>
      <c r="L249" s="25"/>
      <c r="M249" s="37"/>
    </row>
    <row r="250" spans="1:13" ht="16.5" customHeight="1">
      <c r="A250" s="21"/>
      <c r="B250" s="21"/>
      <c r="C250" s="28" t="s">
        <v>201</v>
      </c>
      <c r="D250" s="46" t="s">
        <v>202</v>
      </c>
      <c r="E250" s="221">
        <v>3340</v>
      </c>
      <c r="F250" s="25">
        <v>3333.33</v>
      </c>
      <c r="G250" s="37">
        <f>F250*100/E250</f>
        <v>99.8002994011976</v>
      </c>
      <c r="H250" s="221"/>
      <c r="I250" s="25"/>
      <c r="J250" s="37"/>
      <c r="K250" s="221">
        <f>E250</f>
        <v>3340</v>
      </c>
      <c r="L250" s="25">
        <f>F250</f>
        <v>3333.33</v>
      </c>
      <c r="M250" s="37">
        <f>L250*100/K250</f>
        <v>99.8002994011976</v>
      </c>
    </row>
    <row r="251" spans="1:13" ht="12.75" customHeight="1">
      <c r="A251" s="21"/>
      <c r="B251" s="21"/>
      <c r="C251" s="28" t="s">
        <v>42</v>
      </c>
      <c r="D251" s="46" t="s">
        <v>140</v>
      </c>
      <c r="E251" s="221">
        <v>3000</v>
      </c>
      <c r="F251" s="25">
        <v>4886.89</v>
      </c>
      <c r="G251" s="37">
        <f>F251/E251*100</f>
        <v>162.89633333333336</v>
      </c>
      <c r="H251" s="221">
        <f>E251</f>
        <v>3000</v>
      </c>
      <c r="I251" s="25">
        <f>F251</f>
        <v>4886.89</v>
      </c>
      <c r="J251" s="37">
        <f>I251/H251*100</f>
        <v>162.89633333333336</v>
      </c>
      <c r="K251" s="221"/>
      <c r="L251" s="25"/>
      <c r="M251" s="37"/>
    </row>
    <row r="252" spans="1:13" ht="21.75" customHeight="1" hidden="1">
      <c r="A252" s="21"/>
      <c r="B252" s="21"/>
      <c r="C252" s="28"/>
      <c r="D252" s="253"/>
      <c r="E252" s="221"/>
      <c r="F252" s="25"/>
      <c r="G252" s="37"/>
      <c r="H252" s="221"/>
      <c r="I252" s="25"/>
      <c r="J252" s="37"/>
      <c r="K252" s="217"/>
      <c r="L252" s="30"/>
      <c r="M252" s="60"/>
    </row>
    <row r="253" spans="1:13" ht="15" customHeight="1" hidden="1">
      <c r="A253" s="21"/>
      <c r="B253" s="21"/>
      <c r="C253" s="45"/>
      <c r="D253" s="264"/>
      <c r="E253" s="217"/>
      <c r="F253" s="30"/>
      <c r="G253" s="60"/>
      <c r="H253" s="217"/>
      <c r="I253" s="30"/>
      <c r="J253" s="60"/>
      <c r="K253" s="217"/>
      <c r="L253" s="30"/>
      <c r="M253" s="60"/>
    </row>
    <row r="254" spans="1:13" ht="23.25" customHeight="1">
      <c r="A254" s="21"/>
      <c r="B254" s="21"/>
      <c r="C254" s="45" t="s">
        <v>119</v>
      </c>
      <c r="D254" s="254" t="s">
        <v>153</v>
      </c>
      <c r="E254" s="217">
        <v>5000</v>
      </c>
      <c r="F254" s="30"/>
      <c r="G254" s="60"/>
      <c r="H254" s="217">
        <f aca="true" t="shared" si="41" ref="H254:I257">E254</f>
        <v>5000</v>
      </c>
      <c r="I254" s="30"/>
      <c r="J254" s="60"/>
      <c r="K254" s="217"/>
      <c r="L254" s="30"/>
      <c r="M254" s="60"/>
    </row>
    <row r="255" spans="1:13" ht="16.5" customHeight="1">
      <c r="A255" s="21"/>
      <c r="B255" s="21"/>
      <c r="C255" s="22" t="s">
        <v>56</v>
      </c>
      <c r="D255" s="29" t="s">
        <v>18</v>
      </c>
      <c r="E255" s="217">
        <v>61000</v>
      </c>
      <c r="F255" s="30">
        <v>68302.59</v>
      </c>
      <c r="G255" s="60">
        <f>F255/E255*100</f>
        <v>111.97145901639342</v>
      </c>
      <c r="H255" s="217">
        <f t="shared" si="41"/>
        <v>61000</v>
      </c>
      <c r="I255" s="30">
        <f t="shared" si="41"/>
        <v>68302.59</v>
      </c>
      <c r="J255" s="60">
        <f>I255/H255*100</f>
        <v>111.97145901639342</v>
      </c>
      <c r="K255" s="217"/>
      <c r="L255" s="30"/>
      <c r="M255" s="60"/>
    </row>
    <row r="256" spans="1:13" ht="33.75" customHeight="1">
      <c r="A256" s="21"/>
      <c r="B256" s="21"/>
      <c r="C256" s="45">
        <v>2700</v>
      </c>
      <c r="D256" s="292" t="s">
        <v>184</v>
      </c>
      <c r="E256" s="217">
        <v>4200</v>
      </c>
      <c r="F256" s="30">
        <v>4200</v>
      </c>
      <c r="G256" s="60">
        <f>F256/E256*100</f>
        <v>100</v>
      </c>
      <c r="H256" s="217">
        <f t="shared" si="41"/>
        <v>4200</v>
      </c>
      <c r="I256" s="30">
        <f t="shared" si="41"/>
        <v>4200</v>
      </c>
      <c r="J256" s="60">
        <f>I256/H256*100</f>
        <v>100</v>
      </c>
      <c r="K256" s="217"/>
      <c r="L256" s="30"/>
      <c r="M256" s="60"/>
    </row>
    <row r="257" spans="1:13" ht="33.75" customHeight="1">
      <c r="A257" s="21"/>
      <c r="B257" s="21"/>
      <c r="C257" s="28">
        <v>2710</v>
      </c>
      <c r="D257" s="43" t="s">
        <v>203</v>
      </c>
      <c r="E257" s="217">
        <v>20000</v>
      </c>
      <c r="F257" s="30">
        <v>20000</v>
      </c>
      <c r="G257" s="60">
        <f>F257/E257*100</f>
        <v>100</v>
      </c>
      <c r="H257" s="217">
        <f t="shared" si="41"/>
        <v>20000</v>
      </c>
      <c r="I257" s="30">
        <f t="shared" si="41"/>
        <v>20000</v>
      </c>
      <c r="J257" s="60">
        <f>I257/H257*100</f>
        <v>100</v>
      </c>
      <c r="K257" s="217"/>
      <c r="L257" s="30"/>
      <c r="M257" s="60"/>
    </row>
    <row r="258" spans="1:13" ht="29.25" customHeight="1">
      <c r="A258" s="79"/>
      <c r="B258" s="157"/>
      <c r="C258" s="157"/>
      <c r="D258" s="158" t="s">
        <v>25</v>
      </c>
      <c r="E258" s="234">
        <f>SUM(E247+E227+E204+E129+E120+E87+E74+E54+E47+E43+E34+E20+E11+E167+E240+E79+E17+E209+E201+E30)</f>
        <v>205391632</v>
      </c>
      <c r="F258" s="159">
        <f>SUM(F247+F227+F204+F129+F120+F87+F74+F54+F47+F43+F34+F20+F11+F167+F240+F79+F17+F209+F201+F30)</f>
        <v>208816606.2</v>
      </c>
      <c r="G258" s="159">
        <f>F258*100/E258</f>
        <v>101.66753346601774</v>
      </c>
      <c r="H258" s="234">
        <f>SUM(H247+H227+H204+H129+H120+H87+H74+H54+H47+H43+H34+H20+H11+H167+H240+H79+H17+H209+H201+H30)</f>
        <v>204240871</v>
      </c>
      <c r="I258" s="159">
        <f>SUM(I247+I227+I204+I129+I120+I87+I74+I54+I47+I43+I34+I20+I11+I167+I240+I79+I17+I209+I201+I30)</f>
        <v>208117604.61999997</v>
      </c>
      <c r="J258" s="159">
        <f>I258*100/H258</f>
        <v>101.89811843291638</v>
      </c>
      <c r="K258" s="234">
        <f>SUM(K247+K227+K204+K129+K120+K87+K74+K54+K47+K43+K34+K20+K11+K79+K240+K209+K167+K201+K30)</f>
        <v>1150761</v>
      </c>
      <c r="L258" s="159">
        <f>SUM(L247+L227+L204+L129+L120+L87+L74+L54+L47+L43+L34+L20+L11+L79+L240+L209+L167+L201+L30)</f>
        <v>699001.5800000001</v>
      </c>
      <c r="M258" s="159">
        <f>L258*100/K258</f>
        <v>60.74255036449793</v>
      </c>
    </row>
    <row r="259" spans="1:13" s="104" customFormat="1" ht="48" customHeight="1">
      <c r="A259" s="106"/>
      <c r="B259" s="105"/>
      <c r="C259" s="105"/>
      <c r="D259" s="107"/>
      <c r="E259" s="108"/>
      <c r="F259" s="108"/>
      <c r="G259" s="108"/>
      <c r="H259" s="108"/>
      <c r="I259" s="108"/>
      <c r="J259" s="108"/>
      <c r="K259" s="108"/>
      <c r="L259" s="108"/>
      <c r="M259" s="108"/>
    </row>
    <row r="260" spans="1:13" s="6" customFormat="1" ht="24.75" customHeight="1">
      <c r="A260" s="167"/>
      <c r="B260" s="168"/>
      <c r="C260" s="168"/>
      <c r="D260" s="169"/>
      <c r="E260" s="166"/>
      <c r="F260" s="166"/>
      <c r="G260" s="166"/>
      <c r="H260" s="166"/>
      <c r="I260" s="166"/>
      <c r="J260" s="166"/>
      <c r="K260" s="166"/>
      <c r="L260" s="166"/>
      <c r="M260" s="166"/>
    </row>
    <row r="261" spans="1:13" s="6" customFormat="1" ht="48" customHeight="1">
      <c r="A261" s="167"/>
      <c r="B261" s="168"/>
      <c r="C261" s="168"/>
      <c r="D261" s="169"/>
      <c r="E261" s="166"/>
      <c r="F261" s="166"/>
      <c r="G261" s="166"/>
      <c r="H261" s="166"/>
      <c r="I261" s="166"/>
      <c r="J261" s="166"/>
      <c r="K261" s="166"/>
      <c r="L261" s="166"/>
      <c r="M261" s="166"/>
    </row>
    <row r="262" spans="1:13" s="6" customFormat="1" ht="48" customHeight="1">
      <c r="A262" s="167"/>
      <c r="B262" s="168"/>
      <c r="C262" s="168"/>
      <c r="D262" s="169"/>
      <c r="E262" s="166"/>
      <c r="F262" s="166"/>
      <c r="G262" s="166"/>
      <c r="H262" s="166"/>
      <c r="I262" s="166"/>
      <c r="J262" s="166"/>
      <c r="K262" s="166"/>
      <c r="L262" s="166"/>
      <c r="M262" s="166"/>
    </row>
    <row r="263" spans="1:13" s="6" customFormat="1" ht="48" customHeight="1">
      <c r="A263" s="167"/>
      <c r="B263" s="168"/>
      <c r="C263" s="168"/>
      <c r="D263" s="169"/>
      <c r="E263" s="166"/>
      <c r="F263" s="166"/>
      <c r="G263" s="166"/>
      <c r="H263" s="166"/>
      <c r="I263" s="166"/>
      <c r="J263" s="166"/>
      <c r="K263" s="166"/>
      <c r="L263" s="166"/>
      <c r="M263" s="166"/>
    </row>
    <row r="264" spans="1:13" s="6" customFormat="1" ht="48" customHeight="1">
      <c r="A264" s="167"/>
      <c r="B264" s="168"/>
      <c r="C264" s="168"/>
      <c r="D264" s="169"/>
      <c r="E264" s="166"/>
      <c r="F264" s="166"/>
      <c r="G264" s="166"/>
      <c r="H264" s="166"/>
      <c r="I264" s="166"/>
      <c r="J264" s="166"/>
      <c r="K264" s="166"/>
      <c r="L264" s="166"/>
      <c r="M264" s="166"/>
    </row>
    <row r="265" spans="1:13" ht="24" customHeight="1">
      <c r="A265" s="99"/>
      <c r="B265" s="100"/>
      <c r="C265" s="6"/>
      <c r="D265" s="6"/>
      <c r="E265" s="101"/>
      <c r="F265" s="102"/>
      <c r="G265" s="103"/>
      <c r="H265" s="57"/>
      <c r="I265" s="57"/>
      <c r="J265" s="58"/>
      <c r="K265" s="57"/>
      <c r="L265" s="57"/>
      <c r="M265" s="58"/>
    </row>
    <row r="266" spans="1:13" ht="24" customHeight="1">
      <c r="A266" s="99"/>
      <c r="B266" s="100"/>
      <c r="C266" s="6"/>
      <c r="D266" s="6"/>
      <c r="E266" s="101"/>
      <c r="F266" s="102"/>
      <c r="G266" s="103"/>
      <c r="H266" s="57"/>
      <c r="I266" s="57"/>
      <c r="J266" s="58"/>
      <c r="K266" s="57"/>
      <c r="L266" s="57"/>
      <c r="M266" s="58"/>
    </row>
    <row r="267" spans="1:13" ht="24" customHeight="1">
      <c r="A267" s="99"/>
      <c r="B267" s="100"/>
      <c r="C267" s="6"/>
      <c r="D267" s="6"/>
      <c r="E267" s="101"/>
      <c r="F267" s="102"/>
      <c r="G267" s="103"/>
      <c r="H267" s="57"/>
      <c r="I267" s="57"/>
      <c r="J267" s="58"/>
      <c r="K267" s="57"/>
      <c r="L267" s="57"/>
      <c r="M267" s="58"/>
    </row>
    <row r="268" spans="1:13" ht="24" customHeight="1">
      <c r="A268" s="99"/>
      <c r="B268" s="100"/>
      <c r="C268" s="6"/>
      <c r="D268" s="6"/>
      <c r="E268" s="101"/>
      <c r="F268" s="102"/>
      <c r="G268" s="103"/>
      <c r="H268" s="57"/>
      <c r="I268" s="57"/>
      <c r="J268" s="58"/>
      <c r="K268" s="57"/>
      <c r="L268" s="57"/>
      <c r="M268" s="58"/>
    </row>
    <row r="269" spans="1:13" ht="24" customHeight="1">
      <c r="A269" s="99"/>
      <c r="B269" s="100"/>
      <c r="C269" s="6"/>
      <c r="D269" s="6"/>
      <c r="E269" s="101"/>
      <c r="F269" s="102"/>
      <c r="G269" s="103"/>
      <c r="H269" s="57"/>
      <c r="I269" s="57"/>
      <c r="J269" s="58"/>
      <c r="K269" s="57"/>
      <c r="L269" s="57"/>
      <c r="M269" s="58"/>
    </row>
    <row r="270" spans="1:13" ht="57.75" customHeight="1">
      <c r="A270" s="6"/>
      <c r="B270" s="6"/>
      <c r="C270" s="6"/>
      <c r="D270" s="6"/>
      <c r="E270" s="6"/>
      <c r="F270" s="6"/>
      <c r="G270" s="6"/>
      <c r="H270" s="66"/>
      <c r="I270" s="66"/>
      <c r="J270" s="63"/>
      <c r="K270" s="63"/>
      <c r="L270" s="64"/>
      <c r="M270" s="65"/>
    </row>
    <row r="271" spans="1:13" ht="19.5" customHeight="1">
      <c r="A271" s="6"/>
      <c r="B271" s="6"/>
      <c r="C271" s="6"/>
      <c r="D271" s="6"/>
      <c r="E271" s="6"/>
      <c r="F271" s="6"/>
      <c r="G271" s="6"/>
      <c r="H271" s="62"/>
      <c r="I271" s="62"/>
      <c r="J271" s="63"/>
      <c r="K271" s="63"/>
      <c r="L271" s="64"/>
      <c r="M271" s="65"/>
    </row>
    <row r="272" spans="1:13" s="3" customFormat="1" ht="18.75" customHeight="1">
      <c r="A272" s="98"/>
      <c r="B272" s="98"/>
      <c r="C272" s="98"/>
      <c r="D272" s="98"/>
      <c r="E272" s="98"/>
      <c r="F272" s="98"/>
      <c r="G272" s="98"/>
      <c r="H272" s="62"/>
      <c r="I272" s="62"/>
      <c r="J272" s="63"/>
      <c r="K272" s="63"/>
      <c r="L272" s="67"/>
      <c r="M272" s="67"/>
    </row>
    <row r="273" spans="4:5" ht="12.75">
      <c r="D273" s="5"/>
      <c r="E273" s="4"/>
    </row>
    <row r="274" spans="4:5" ht="12.75">
      <c r="D274" s="5"/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</sheetData>
  <sheetProtection/>
  <mergeCells count="17">
    <mergeCell ref="N15:P15"/>
    <mergeCell ref="H8:M8"/>
    <mergeCell ref="H9:J9"/>
    <mergeCell ref="K9:M9"/>
    <mergeCell ref="D8:D10"/>
    <mergeCell ref="E8:G9"/>
    <mergeCell ref="N13:P13"/>
    <mergeCell ref="A8:C9"/>
    <mergeCell ref="A6:M6"/>
    <mergeCell ref="J1:L1"/>
    <mergeCell ref="J2:L2"/>
    <mergeCell ref="E1:G1"/>
    <mergeCell ref="E2:G2"/>
    <mergeCell ref="E3:G3"/>
    <mergeCell ref="E4:G4"/>
    <mergeCell ref="J3:L3"/>
    <mergeCell ref="J4:L4"/>
  </mergeCells>
  <printOptions horizontalCentered="1"/>
  <pageMargins left="0.11811023622047245" right="0.11811023622047245" top="0" bottom="0.03937007874015748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118" zoomScaleNormal="118" zoomScalePageLayoutView="0" workbookViewId="0" topLeftCell="A1">
      <selection activeCell="L9" sqref="L9:N9"/>
    </sheetView>
  </sheetViews>
  <sheetFormatPr defaultColWidth="9.00390625" defaultRowHeight="12.75"/>
  <cols>
    <col min="1" max="1" width="5.75390625" style="1" customWidth="1"/>
    <col min="2" max="2" width="42.375" style="1" customWidth="1"/>
    <col min="3" max="3" width="11.75390625" style="1" customWidth="1"/>
    <col min="4" max="4" width="14.00390625" style="1" customWidth="1"/>
    <col min="5" max="5" width="8.875" style="1" customWidth="1"/>
    <col min="6" max="6" width="11.875" style="1" customWidth="1"/>
    <col min="7" max="7" width="13.875" style="1" customWidth="1"/>
    <col min="8" max="8" width="7.625" style="1" customWidth="1"/>
    <col min="9" max="9" width="9.125" style="1" customWidth="1"/>
    <col min="10" max="10" width="13.25390625" style="1" customWidth="1"/>
    <col min="11" max="11" width="6.375" style="1" customWidth="1"/>
    <col min="12" max="16384" width="9.125" style="1" customWidth="1"/>
  </cols>
  <sheetData>
    <row r="1" spans="1:3" ht="21.75" customHeight="1">
      <c r="A1" s="394"/>
      <c r="B1" s="394"/>
      <c r="C1" s="394"/>
    </row>
    <row r="2" spans="1:11" ht="14.25" customHeight="1">
      <c r="A2" s="395" t="s">
        <v>154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1" ht="7.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.75">
      <c r="A4" s="396" t="s">
        <v>204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</row>
    <row r="5" spans="1:11" ht="5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1.25" customHeight="1">
      <c r="A6" s="401" t="s">
        <v>0</v>
      </c>
      <c r="B6" s="401" t="s">
        <v>24</v>
      </c>
      <c r="C6" s="398" t="s">
        <v>70</v>
      </c>
      <c r="D6" s="391" t="s">
        <v>68</v>
      </c>
      <c r="E6" s="404" t="s">
        <v>69</v>
      </c>
      <c r="F6" s="397" t="s">
        <v>86</v>
      </c>
      <c r="G6" s="397"/>
      <c r="H6" s="397"/>
      <c r="I6" s="397"/>
      <c r="J6" s="397"/>
      <c r="K6" s="397"/>
    </row>
    <row r="7" spans="1:11" ht="15.75" customHeight="1">
      <c r="A7" s="402"/>
      <c r="B7" s="402"/>
      <c r="C7" s="399"/>
      <c r="D7" s="392"/>
      <c r="E7" s="404"/>
      <c r="F7" s="397" t="s">
        <v>81</v>
      </c>
      <c r="G7" s="397"/>
      <c r="H7" s="397"/>
      <c r="I7" s="397" t="s">
        <v>85</v>
      </c>
      <c r="J7" s="397"/>
      <c r="K7" s="397"/>
    </row>
    <row r="8" spans="1:11" ht="15.75" customHeight="1" thickBot="1">
      <c r="A8" s="403"/>
      <c r="B8" s="403"/>
      <c r="C8" s="400"/>
      <c r="D8" s="393"/>
      <c r="E8" s="391"/>
      <c r="F8" s="132" t="s">
        <v>82</v>
      </c>
      <c r="G8" s="132" t="s">
        <v>83</v>
      </c>
      <c r="H8" s="132" t="s">
        <v>84</v>
      </c>
      <c r="I8" s="132" t="s">
        <v>82</v>
      </c>
      <c r="J8" s="132" t="s">
        <v>83</v>
      </c>
      <c r="K8" s="132" t="s">
        <v>84</v>
      </c>
    </row>
    <row r="9" spans="1:11" ht="15.75" customHeight="1" thickTop="1">
      <c r="A9" s="133" t="s">
        <v>1</v>
      </c>
      <c r="B9" s="134" t="s">
        <v>5</v>
      </c>
      <c r="C9" s="135">
        <f>Dochody!E11</f>
        <v>236816</v>
      </c>
      <c r="D9" s="136">
        <f>Dochody!F11</f>
        <v>238644.73</v>
      </c>
      <c r="E9" s="137">
        <f>D9/C9*100</f>
        <v>100.77221555975949</v>
      </c>
      <c r="F9" s="138">
        <f>Dochody!H11</f>
        <v>59816</v>
      </c>
      <c r="G9" s="136">
        <f>Dochody!I11</f>
        <v>60343.909999999996</v>
      </c>
      <c r="H9" s="136">
        <f>G9*100/F9</f>
        <v>100.8825565066203</v>
      </c>
      <c r="I9" s="138">
        <f>Dochody!K11</f>
        <v>177000</v>
      </c>
      <c r="J9" s="136">
        <f>Dochody!L11</f>
        <v>178300.82</v>
      </c>
      <c r="K9" s="136">
        <f>J9*100/I9</f>
        <v>100.73492655367231</v>
      </c>
    </row>
    <row r="10" spans="1:11" ht="15.75" customHeight="1">
      <c r="A10" s="139">
        <v>600</v>
      </c>
      <c r="B10" s="140" t="s">
        <v>110</v>
      </c>
      <c r="C10" s="141">
        <f>Dochody!E20</f>
        <v>601310</v>
      </c>
      <c r="D10" s="160">
        <f>Dochody!F20</f>
        <v>632693.5700000001</v>
      </c>
      <c r="E10" s="239">
        <f>D10*100/C10</f>
        <v>105.21919974721858</v>
      </c>
      <c r="F10" s="141">
        <f>Dochody!H20</f>
        <v>261310</v>
      </c>
      <c r="G10" s="160">
        <f>Dochody!I20</f>
        <v>292693.57</v>
      </c>
      <c r="H10" s="160">
        <f>G10*100/F10</f>
        <v>112.0100914622479</v>
      </c>
      <c r="I10" s="141">
        <f>Dochody!K20</f>
        <v>340000</v>
      </c>
      <c r="J10" s="160">
        <f>Dochody!L20</f>
        <v>340000</v>
      </c>
      <c r="K10" s="160">
        <f>J10*100/I10</f>
        <v>100</v>
      </c>
    </row>
    <row r="11" spans="1:11" ht="15.75" customHeight="1">
      <c r="A11" s="139">
        <v>630</v>
      </c>
      <c r="B11" s="140" t="s">
        <v>205</v>
      </c>
      <c r="C11" s="141">
        <f>Dochody!E30</f>
        <v>2000</v>
      </c>
      <c r="D11" s="160"/>
      <c r="E11" s="239"/>
      <c r="F11" s="141"/>
      <c r="G11" s="160"/>
      <c r="H11" s="160"/>
      <c r="I11" s="141">
        <f>Dochody!K30</f>
        <v>2000</v>
      </c>
      <c r="J11" s="160"/>
      <c r="K11" s="160"/>
    </row>
    <row r="12" spans="1:11" ht="17.25" customHeight="1">
      <c r="A12" s="142">
        <v>700</v>
      </c>
      <c r="B12" s="143" t="s">
        <v>26</v>
      </c>
      <c r="C12" s="141">
        <f>Dochody!E34</f>
        <v>2043700</v>
      </c>
      <c r="D12" s="160">
        <f>Dochody!F34</f>
        <v>1764803.8199999998</v>
      </c>
      <c r="E12" s="239">
        <f aca="true" t="shared" si="0" ref="E12:E27">D12*100/C12</f>
        <v>86.35336986837596</v>
      </c>
      <c r="F12" s="141">
        <f>Dochody!H34</f>
        <v>1593876</v>
      </c>
      <c r="G12" s="160">
        <f>Dochody!I34</f>
        <v>1764803.8199999998</v>
      </c>
      <c r="H12" s="160">
        <f aca="true" t="shared" si="1" ref="H12:H27">G12*100/F12</f>
        <v>110.72403499393928</v>
      </c>
      <c r="I12" s="141">
        <f>Dochody!K34</f>
        <v>449824</v>
      </c>
      <c r="J12" s="160"/>
      <c r="K12" s="160"/>
    </row>
    <row r="13" spans="1:11" ht="17.25" customHeight="1" hidden="1">
      <c r="A13" s="144"/>
      <c r="B13" s="145"/>
      <c r="C13" s="141"/>
      <c r="D13" s="160"/>
      <c r="E13" s="239" t="e">
        <f t="shared" si="0"/>
        <v>#DIV/0!</v>
      </c>
      <c r="F13" s="141"/>
      <c r="G13" s="160"/>
      <c r="H13" s="160" t="e">
        <f t="shared" si="1"/>
        <v>#DIV/0!</v>
      </c>
      <c r="I13" s="141"/>
      <c r="J13" s="160"/>
      <c r="K13" s="160"/>
    </row>
    <row r="14" spans="1:11" ht="16.5" customHeight="1">
      <c r="A14" s="144">
        <v>750</v>
      </c>
      <c r="B14" s="145" t="s">
        <v>27</v>
      </c>
      <c r="C14" s="141">
        <f>Dochody!E54</f>
        <v>442127</v>
      </c>
      <c r="D14" s="160">
        <f>Dochody!F54</f>
        <v>471600.77999999997</v>
      </c>
      <c r="E14" s="239">
        <f t="shared" si="0"/>
        <v>106.66636057060528</v>
      </c>
      <c r="F14" s="141">
        <f>Dochody!H54</f>
        <v>442127</v>
      </c>
      <c r="G14" s="160">
        <f>Dochody!I54</f>
        <v>471600.77999999997</v>
      </c>
      <c r="H14" s="160">
        <f t="shared" si="1"/>
        <v>106.66636057060528</v>
      </c>
      <c r="I14" s="141"/>
      <c r="J14" s="160"/>
      <c r="K14" s="160"/>
    </row>
    <row r="15" spans="1:11" ht="25.5" customHeight="1">
      <c r="A15" s="144">
        <v>751</v>
      </c>
      <c r="B15" s="145" t="s">
        <v>118</v>
      </c>
      <c r="C15" s="141">
        <f>Dochody!E74</f>
        <v>119512</v>
      </c>
      <c r="D15" s="160">
        <f>Dochody!F74</f>
        <v>99663.61</v>
      </c>
      <c r="E15" s="239">
        <f t="shared" si="0"/>
        <v>83.39213635450834</v>
      </c>
      <c r="F15" s="141">
        <f>Dochody!H74</f>
        <v>119512</v>
      </c>
      <c r="G15" s="160">
        <f>Dochody!I74</f>
        <v>99663.61</v>
      </c>
      <c r="H15" s="160">
        <f t="shared" si="1"/>
        <v>83.39213635450834</v>
      </c>
      <c r="I15" s="141"/>
      <c r="J15" s="160"/>
      <c r="K15" s="160"/>
    </row>
    <row r="16" spans="1:11" ht="16.5" customHeight="1" hidden="1">
      <c r="A16" s="144"/>
      <c r="B16" s="145"/>
      <c r="C16" s="141"/>
      <c r="D16" s="160"/>
      <c r="E16" s="239" t="e">
        <f t="shared" si="0"/>
        <v>#DIV/0!</v>
      </c>
      <c r="F16" s="141"/>
      <c r="G16" s="160"/>
      <c r="H16" s="160" t="e">
        <f t="shared" si="1"/>
        <v>#DIV/0!</v>
      </c>
      <c r="I16" s="141"/>
      <c r="J16" s="160"/>
      <c r="K16" s="160"/>
    </row>
    <row r="17" spans="1:11" ht="16.5" customHeight="1">
      <c r="A17" s="144">
        <v>754</v>
      </c>
      <c r="B17" s="145" t="s">
        <v>127</v>
      </c>
      <c r="C17" s="141">
        <f>Dochody!E79</f>
        <v>67507</v>
      </c>
      <c r="D17" s="160">
        <f>Dochody!F79</f>
        <v>74607.43</v>
      </c>
      <c r="E17" s="239">
        <f t="shared" si="0"/>
        <v>110.51806479328069</v>
      </c>
      <c r="F17" s="141">
        <f>Dochody!H79</f>
        <v>5940</v>
      </c>
      <c r="G17" s="160">
        <f>Dochody!I79</f>
        <v>5940</v>
      </c>
      <c r="H17" s="160">
        <f t="shared" si="1"/>
        <v>100</v>
      </c>
      <c r="I17" s="141">
        <f>Dochody!K79</f>
        <v>61567</v>
      </c>
      <c r="J17" s="160">
        <f>Dochody!L79</f>
        <v>68667.43</v>
      </c>
      <c r="K17" s="160">
        <f>J17/I17*100</f>
        <v>111.53285039063134</v>
      </c>
    </row>
    <row r="18" spans="1:11" ht="26.25" customHeight="1">
      <c r="A18" s="142">
        <v>756</v>
      </c>
      <c r="B18" s="143" t="s">
        <v>129</v>
      </c>
      <c r="C18" s="141">
        <f>Dochody!E87</f>
        <v>114102496</v>
      </c>
      <c r="D18" s="160">
        <f>Dochody!F87</f>
        <v>117417231.41</v>
      </c>
      <c r="E18" s="239">
        <f t="shared" si="0"/>
        <v>102.9050507449022</v>
      </c>
      <c r="F18" s="141">
        <f>Dochody!H87</f>
        <v>114102496</v>
      </c>
      <c r="G18" s="160">
        <f>Dochody!I87</f>
        <v>117417231.41</v>
      </c>
      <c r="H18" s="160">
        <f t="shared" si="1"/>
        <v>102.9050507449022</v>
      </c>
      <c r="I18" s="141"/>
      <c r="J18" s="160"/>
      <c r="K18" s="160"/>
    </row>
    <row r="19" spans="1:11" ht="17.25" customHeight="1">
      <c r="A19" s="142">
        <v>758</v>
      </c>
      <c r="B19" s="143" t="s">
        <v>28</v>
      </c>
      <c r="C19" s="141">
        <f>Dochody!E120</f>
        <v>48567620</v>
      </c>
      <c r="D19" s="160">
        <f>Dochody!F120</f>
        <v>48568075.76</v>
      </c>
      <c r="E19" s="239">
        <f t="shared" si="0"/>
        <v>100.0009384029936</v>
      </c>
      <c r="F19" s="141">
        <f>Dochody!H120</f>
        <v>48567620</v>
      </c>
      <c r="G19" s="160">
        <f>Dochody!I120</f>
        <v>48568075.76</v>
      </c>
      <c r="H19" s="160">
        <f t="shared" si="1"/>
        <v>100.0009384029936</v>
      </c>
      <c r="I19" s="141"/>
      <c r="J19" s="160"/>
      <c r="K19" s="160"/>
    </row>
    <row r="20" spans="1:11" ht="15.75" customHeight="1">
      <c r="A20" s="142">
        <v>801</v>
      </c>
      <c r="B20" s="143" t="s">
        <v>29</v>
      </c>
      <c r="C20" s="141">
        <f>Dochody!E129</f>
        <v>6818055</v>
      </c>
      <c r="D20" s="160">
        <f>Dochody!F129</f>
        <v>6606974.539999999</v>
      </c>
      <c r="E20" s="239">
        <f t="shared" si="0"/>
        <v>96.90409566951277</v>
      </c>
      <c r="F20" s="141">
        <f>Dochody!H129</f>
        <v>6818055</v>
      </c>
      <c r="G20" s="160">
        <f>Dochody!I129</f>
        <v>6606974.539999999</v>
      </c>
      <c r="H20" s="160">
        <f t="shared" si="1"/>
        <v>96.90409566951277</v>
      </c>
      <c r="I20" s="141"/>
      <c r="J20" s="160"/>
      <c r="K20" s="160"/>
    </row>
    <row r="21" spans="1:11" ht="15.75" customHeight="1">
      <c r="A21" s="142">
        <v>852</v>
      </c>
      <c r="B21" s="143" t="s">
        <v>34</v>
      </c>
      <c r="C21" s="141">
        <f>Dochody!E167</f>
        <v>835649</v>
      </c>
      <c r="D21" s="160">
        <f>Dochody!F167</f>
        <v>836848.73</v>
      </c>
      <c r="E21" s="239">
        <f t="shared" si="0"/>
        <v>100.14356865143141</v>
      </c>
      <c r="F21" s="141">
        <f>Dochody!H167</f>
        <v>748619</v>
      </c>
      <c r="G21" s="160">
        <f>Dochody!I167</f>
        <v>749818.73</v>
      </c>
      <c r="H21" s="160">
        <f t="shared" si="1"/>
        <v>100.16025909040513</v>
      </c>
      <c r="I21" s="141">
        <f>Dochody!K167</f>
        <v>87030</v>
      </c>
      <c r="J21" s="160">
        <f>Dochody!L167</f>
        <v>87030</v>
      </c>
      <c r="K21" s="160">
        <f>J21*100/I21</f>
        <v>100</v>
      </c>
    </row>
    <row r="22" spans="1:11" ht="15.75" customHeight="1">
      <c r="A22" s="142">
        <v>853</v>
      </c>
      <c r="B22" s="140" t="s">
        <v>206</v>
      </c>
      <c r="C22" s="141">
        <f>Dochody!E201</f>
        <v>44800</v>
      </c>
      <c r="D22" s="160">
        <f>Dochody!F201</f>
        <v>80640</v>
      </c>
      <c r="E22" s="239">
        <f>D22*100/C22</f>
        <v>180</v>
      </c>
      <c r="F22" s="141">
        <f>Dochody!H201</f>
        <v>44800</v>
      </c>
      <c r="G22" s="160">
        <f>Dochody!I201</f>
        <v>80640</v>
      </c>
      <c r="H22" s="160">
        <f t="shared" si="1"/>
        <v>180</v>
      </c>
      <c r="I22" s="141"/>
      <c r="J22" s="160"/>
      <c r="K22" s="160"/>
    </row>
    <row r="23" spans="1:11" ht="17.25" customHeight="1">
      <c r="A23" s="142">
        <v>854</v>
      </c>
      <c r="B23" s="140" t="s">
        <v>76</v>
      </c>
      <c r="C23" s="141">
        <f>Dochody!E204</f>
        <v>35485</v>
      </c>
      <c r="D23" s="160">
        <f>Dochody!F204</f>
        <v>30112</v>
      </c>
      <c r="E23" s="239">
        <f t="shared" si="0"/>
        <v>84.85839086938142</v>
      </c>
      <c r="F23" s="141">
        <f>Dochody!H204</f>
        <v>35485</v>
      </c>
      <c r="G23" s="160">
        <f>Dochody!I204</f>
        <v>30112</v>
      </c>
      <c r="H23" s="160">
        <f t="shared" si="1"/>
        <v>84.85839086938142</v>
      </c>
      <c r="I23" s="141"/>
      <c r="J23" s="160"/>
      <c r="K23" s="160"/>
    </row>
    <row r="24" spans="1:11" ht="13.5" customHeight="1">
      <c r="A24" s="142">
        <v>855</v>
      </c>
      <c r="B24" s="140" t="s">
        <v>185</v>
      </c>
      <c r="C24" s="141">
        <f>Dochody!E209</f>
        <v>25808236</v>
      </c>
      <c r="D24" s="160">
        <f>Dochody!F209</f>
        <v>25794210.34</v>
      </c>
      <c r="E24" s="239">
        <f t="shared" si="0"/>
        <v>99.94565432523169</v>
      </c>
      <c r="F24" s="141">
        <f>Dochody!H209</f>
        <v>25808236</v>
      </c>
      <c r="G24" s="160">
        <f>Dochody!I209</f>
        <v>25794210.34</v>
      </c>
      <c r="H24" s="160">
        <f t="shared" si="1"/>
        <v>99.94565432523169</v>
      </c>
      <c r="I24" s="141"/>
      <c r="J24" s="160"/>
      <c r="K24" s="160"/>
    </row>
    <row r="25" spans="1:11" ht="16.5" customHeight="1">
      <c r="A25" s="142">
        <v>900</v>
      </c>
      <c r="B25" s="143" t="s">
        <v>30</v>
      </c>
      <c r="C25" s="141">
        <f>Dochody!E227</f>
        <v>5322101</v>
      </c>
      <c r="D25" s="160">
        <f>Dochody!F227</f>
        <v>5844752.68</v>
      </c>
      <c r="E25" s="239">
        <f t="shared" si="0"/>
        <v>109.82040137907943</v>
      </c>
      <c r="F25" s="141">
        <f>Dochody!H227</f>
        <v>5322101</v>
      </c>
      <c r="G25" s="160">
        <f>Dochody!I227</f>
        <v>5844752.68</v>
      </c>
      <c r="H25" s="160">
        <f t="shared" si="1"/>
        <v>109.82040137907943</v>
      </c>
      <c r="I25" s="141"/>
      <c r="J25" s="160"/>
      <c r="K25" s="160"/>
    </row>
    <row r="26" spans="1:11" ht="16.5" customHeight="1">
      <c r="A26" s="144">
        <v>921</v>
      </c>
      <c r="B26" s="145" t="s">
        <v>128</v>
      </c>
      <c r="C26" s="249">
        <f>Dochody!E240</f>
        <v>47678</v>
      </c>
      <c r="D26" s="250">
        <f>Dochody!F240</f>
        <v>39348.009999999995</v>
      </c>
      <c r="E26" s="239">
        <f t="shared" si="0"/>
        <v>82.52865053064305</v>
      </c>
      <c r="F26" s="249">
        <f>Dochody!H240</f>
        <v>17678</v>
      </c>
      <c r="G26" s="250">
        <f>Dochody!I240</f>
        <v>17678.01</v>
      </c>
      <c r="H26" s="160">
        <f t="shared" si="1"/>
        <v>100.00005656748499</v>
      </c>
      <c r="I26" s="250">
        <f>Dochody!K240</f>
        <v>30000</v>
      </c>
      <c r="J26" s="250">
        <f>Dochody!L240</f>
        <v>21670</v>
      </c>
      <c r="K26" s="250"/>
    </row>
    <row r="27" spans="1:11" ht="15.75" customHeight="1">
      <c r="A27" s="146">
        <v>926</v>
      </c>
      <c r="B27" s="147" t="s">
        <v>117</v>
      </c>
      <c r="C27" s="148">
        <f>Dochody!E247</f>
        <v>296540</v>
      </c>
      <c r="D27" s="238">
        <f>Dochody!F247</f>
        <v>316398.79000000004</v>
      </c>
      <c r="E27" s="239">
        <f t="shared" si="0"/>
        <v>106.69683347946315</v>
      </c>
      <c r="F27" s="148">
        <f>Dochody!H247</f>
        <v>293200</v>
      </c>
      <c r="G27" s="238">
        <f>Dochody!I247</f>
        <v>313065.46</v>
      </c>
      <c r="H27" s="160">
        <f t="shared" si="1"/>
        <v>106.77539563437928</v>
      </c>
      <c r="I27" s="148">
        <f>Dochody!K247</f>
        <v>3340</v>
      </c>
      <c r="J27" s="238">
        <f>Dochody!L247</f>
        <v>3333.33</v>
      </c>
      <c r="K27" s="238">
        <f>J27*100/I27</f>
        <v>99.8002994011976</v>
      </c>
    </row>
    <row r="28" spans="1:11" s="3" customFormat="1" ht="19.5" customHeight="1">
      <c r="A28" s="149"/>
      <c r="B28" s="150" t="s">
        <v>25</v>
      </c>
      <c r="C28" s="151">
        <f>SUM(C9:C27)</f>
        <v>205391632</v>
      </c>
      <c r="D28" s="152">
        <f>SUM(D9:D27)</f>
        <v>208816606.19999996</v>
      </c>
      <c r="E28" s="240">
        <f>D28*100/C28</f>
        <v>101.66753346601772</v>
      </c>
      <c r="F28" s="153">
        <f>SUM(F9:F27)</f>
        <v>204240871</v>
      </c>
      <c r="G28" s="154">
        <f>SUM(G9:G27)</f>
        <v>208117604.61999997</v>
      </c>
      <c r="H28" s="241">
        <f>G28*100/F28</f>
        <v>101.89811843291638</v>
      </c>
      <c r="I28" s="155">
        <f>SUM(I9:I27)</f>
        <v>1150761</v>
      </c>
      <c r="J28" s="154">
        <f>SUM(J9:J27)</f>
        <v>699001.58</v>
      </c>
      <c r="K28" s="241">
        <f>J28*100/I28</f>
        <v>60.74255036449793</v>
      </c>
    </row>
    <row r="29" ht="12.75">
      <c r="F29" s="4"/>
    </row>
    <row r="30" spans="3:10" ht="12.75">
      <c r="C30" s="4"/>
      <c r="D30" s="5"/>
      <c r="F30" s="4"/>
      <c r="G30" s="5"/>
      <c r="I30" s="309"/>
      <c r="J30" s="265"/>
    </row>
    <row r="31" spans="4:10" ht="12.75">
      <c r="D31" s="5"/>
      <c r="F31" s="265"/>
      <c r="G31" s="4"/>
      <c r="J31" s="5"/>
    </row>
    <row r="32" ht="12.75">
      <c r="J32" s="4"/>
    </row>
    <row r="36" spans="3:11" ht="12.75">
      <c r="C36" s="5"/>
      <c r="D36" s="5"/>
      <c r="E36" s="5"/>
      <c r="F36" s="5"/>
      <c r="G36" s="5"/>
      <c r="H36" s="5"/>
      <c r="I36" s="5"/>
      <c r="J36" s="5"/>
      <c r="K36" s="5"/>
    </row>
    <row r="37" ht="12.75">
      <c r="G37" s="1" t="s">
        <v>105</v>
      </c>
    </row>
    <row r="38" spans="3:7" ht="12.75">
      <c r="C38" s="5"/>
      <c r="D38" s="5"/>
      <c r="F38" s="5"/>
      <c r="G38" s="5"/>
    </row>
    <row r="39" ht="12.75">
      <c r="F39" s="1" t="s">
        <v>104</v>
      </c>
    </row>
  </sheetData>
  <sheetProtection/>
  <mergeCells count="11">
    <mergeCell ref="E6:E8"/>
    <mergeCell ref="D6:D8"/>
    <mergeCell ref="A1:C1"/>
    <mergeCell ref="A2:K2"/>
    <mergeCell ref="A4:K4"/>
    <mergeCell ref="I7:K7"/>
    <mergeCell ref="F7:H7"/>
    <mergeCell ref="C6:C8"/>
    <mergeCell ref="B6:B8"/>
    <mergeCell ref="A6:A8"/>
    <mergeCell ref="F6:K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I60" sqref="I60:M60"/>
    </sheetView>
  </sheetViews>
  <sheetFormatPr defaultColWidth="9.00390625" defaultRowHeight="12.75"/>
  <cols>
    <col min="1" max="1" width="46.25390625" style="1" customWidth="1"/>
    <col min="2" max="2" width="11.375" style="1" customWidth="1"/>
    <col min="3" max="3" width="11.00390625" style="1" customWidth="1"/>
    <col min="4" max="4" width="8.875" style="1" customWidth="1"/>
    <col min="5" max="5" width="22.25390625" style="1" customWidth="1"/>
    <col min="6" max="6" width="21.75390625" style="1" customWidth="1"/>
    <col min="7" max="7" width="8.00390625" style="1" customWidth="1"/>
    <col min="8" max="8" width="12.25390625" style="1" customWidth="1"/>
    <col min="9" max="16384" width="9.125" style="1" customWidth="1"/>
  </cols>
  <sheetData>
    <row r="1" spans="1:7" ht="18.75" customHeight="1">
      <c r="A1" s="405" t="s">
        <v>210</v>
      </c>
      <c r="B1" s="405"/>
      <c r="C1" s="405"/>
      <c r="D1" s="405"/>
      <c r="E1" s="405"/>
      <c r="F1" s="405"/>
      <c r="G1" s="405"/>
    </row>
    <row r="2" spans="1:7" ht="3" customHeight="1">
      <c r="A2" s="116"/>
      <c r="B2" s="116"/>
      <c r="C2" s="116"/>
      <c r="D2" s="116"/>
      <c r="E2" s="116"/>
      <c r="F2" s="116"/>
      <c r="G2" s="116"/>
    </row>
    <row r="3" spans="1:10" ht="18" customHeight="1">
      <c r="A3" s="117" t="s">
        <v>94</v>
      </c>
      <c r="B3" s="118" t="s">
        <v>0</v>
      </c>
      <c r="C3" s="118" t="s">
        <v>95</v>
      </c>
      <c r="D3" s="118" t="s">
        <v>96</v>
      </c>
      <c r="E3" s="118" t="s">
        <v>82</v>
      </c>
      <c r="F3" s="118" t="s">
        <v>68</v>
      </c>
      <c r="G3" s="118" t="s">
        <v>69</v>
      </c>
      <c r="I3" s="413"/>
      <c r="J3" s="413"/>
    </row>
    <row r="4" spans="1:11" ht="14.25" customHeight="1">
      <c r="A4" s="362" t="s">
        <v>97</v>
      </c>
      <c r="B4" s="363">
        <v>758</v>
      </c>
      <c r="C4" s="363">
        <v>75801</v>
      </c>
      <c r="D4" s="363">
        <v>2920</v>
      </c>
      <c r="E4" s="267">
        <f>Dochody!E122</f>
        <v>43023221</v>
      </c>
      <c r="F4" s="267">
        <f>Dochody!F122</f>
        <v>43023221</v>
      </c>
      <c r="G4" s="267">
        <f>F4*100/E4</f>
        <v>100</v>
      </c>
      <c r="I4" s="413"/>
      <c r="J4" s="413"/>
      <c r="K4" s="413"/>
    </row>
    <row r="5" spans="1:7" ht="14.25" customHeight="1">
      <c r="A5" s="364"/>
      <c r="B5" s="363">
        <v>758</v>
      </c>
      <c r="C5" s="363">
        <v>75802</v>
      </c>
      <c r="D5" s="363">
        <v>2750</v>
      </c>
      <c r="E5" s="267">
        <v>1519147</v>
      </c>
      <c r="F5" s="267">
        <f>Dochody!F123</f>
        <v>1519147</v>
      </c>
      <c r="G5" s="267">
        <f>F5*100/E5</f>
        <v>100</v>
      </c>
    </row>
    <row r="6" spans="1:7" ht="14.25" customHeight="1">
      <c r="A6" s="365" t="s">
        <v>98</v>
      </c>
      <c r="B6" s="366"/>
      <c r="C6" s="366"/>
      <c r="D6" s="366"/>
      <c r="E6" s="367">
        <f>E4+E5</f>
        <v>44542368</v>
      </c>
      <c r="F6" s="367">
        <f>F4+F5</f>
        <v>44542368</v>
      </c>
      <c r="G6" s="367">
        <f>F6*100/E6</f>
        <v>100</v>
      </c>
    </row>
    <row r="7" spans="1:7" ht="13.5" customHeight="1">
      <c r="A7" s="409" t="s">
        <v>157</v>
      </c>
      <c r="B7" s="122" t="s">
        <v>1</v>
      </c>
      <c r="C7" s="122" t="s">
        <v>78</v>
      </c>
      <c r="D7" s="123">
        <v>2010</v>
      </c>
      <c r="E7" s="124">
        <f>Dochody!E16</f>
        <v>59216</v>
      </c>
      <c r="F7" s="124">
        <f>Dochody!F16</f>
        <v>59214.64</v>
      </c>
      <c r="G7" s="124">
        <f aca="true" t="shared" si="0" ref="G7:G19">F7*100/E7</f>
        <v>99.9977033234261</v>
      </c>
    </row>
    <row r="8" spans="1:7" ht="13.5" customHeight="1">
      <c r="A8" s="410"/>
      <c r="B8" s="122">
        <v>750</v>
      </c>
      <c r="C8" s="122">
        <v>75011</v>
      </c>
      <c r="D8" s="123">
        <v>2010</v>
      </c>
      <c r="E8" s="124">
        <f>Dochody!E56</f>
        <v>205012</v>
      </c>
      <c r="F8" s="124">
        <f>Dochody!F56</f>
        <v>201921.18</v>
      </c>
      <c r="G8" s="124">
        <f t="shared" si="0"/>
        <v>98.49237117827249</v>
      </c>
    </row>
    <row r="9" spans="1:7" ht="13.5" customHeight="1">
      <c r="A9" s="410"/>
      <c r="B9" s="122">
        <v>751</v>
      </c>
      <c r="C9" s="122">
        <v>75101</v>
      </c>
      <c r="D9" s="123">
        <v>2010</v>
      </c>
      <c r="E9" s="124">
        <f>Dochody!E76</f>
        <v>4394</v>
      </c>
      <c r="F9" s="124">
        <f>Dochody!F76</f>
        <v>4394</v>
      </c>
      <c r="G9" s="124">
        <f t="shared" si="0"/>
        <v>100</v>
      </c>
    </row>
    <row r="10" spans="1:7" ht="13.5" customHeight="1">
      <c r="A10" s="410"/>
      <c r="B10" s="122">
        <v>751</v>
      </c>
      <c r="C10" s="122">
        <v>75109</v>
      </c>
      <c r="D10" s="310">
        <v>2010</v>
      </c>
      <c r="E10" s="124">
        <f>Dochody!E78</f>
        <v>115118</v>
      </c>
      <c r="F10" s="124">
        <f>Dochody!F78</f>
        <v>95269.61</v>
      </c>
      <c r="G10" s="124">
        <f t="shared" si="0"/>
        <v>82.7582219982974</v>
      </c>
    </row>
    <row r="11" spans="1:7" ht="13.5" customHeight="1">
      <c r="A11" s="407"/>
      <c r="B11" s="122">
        <v>801</v>
      </c>
      <c r="C11" s="122">
        <v>80153</v>
      </c>
      <c r="D11" s="170">
        <v>2010</v>
      </c>
      <c r="E11" s="124">
        <f>Dochody!E166</f>
        <v>494626</v>
      </c>
      <c r="F11" s="124">
        <f>Dochody!F166</f>
        <v>472260.14</v>
      </c>
      <c r="G11" s="124">
        <f t="shared" si="0"/>
        <v>95.47822799448473</v>
      </c>
    </row>
    <row r="12" spans="1:7" ht="13.5" customHeight="1">
      <c r="A12" s="407"/>
      <c r="B12" s="122">
        <v>852</v>
      </c>
      <c r="C12" s="122">
        <v>85213</v>
      </c>
      <c r="D12" s="123">
        <v>2010</v>
      </c>
      <c r="E12" s="124">
        <f>Dochody!E169</f>
        <v>31901</v>
      </c>
      <c r="F12" s="124">
        <f>Dochody!F169</f>
        <v>31303.16</v>
      </c>
      <c r="G12" s="124">
        <f t="shared" si="0"/>
        <v>98.12595216450894</v>
      </c>
    </row>
    <row r="13" spans="1:7" ht="13.5" customHeight="1">
      <c r="A13" s="407"/>
      <c r="B13" s="122">
        <v>852</v>
      </c>
      <c r="C13" s="122">
        <v>85215</v>
      </c>
      <c r="D13" s="162">
        <v>2010</v>
      </c>
      <c r="E13" s="124">
        <f>Dochody!E177</f>
        <v>1585</v>
      </c>
      <c r="F13" s="124">
        <f>Dochody!F177</f>
        <v>1570.48</v>
      </c>
      <c r="G13" s="124">
        <f t="shared" si="0"/>
        <v>99.08391167192428</v>
      </c>
    </row>
    <row r="14" spans="1:7" ht="13.5" customHeight="1">
      <c r="A14" s="407"/>
      <c r="B14" s="122">
        <v>852</v>
      </c>
      <c r="C14" s="122">
        <v>85228</v>
      </c>
      <c r="D14" s="310">
        <v>2010</v>
      </c>
      <c r="E14" s="124">
        <f>Dochody!E189</f>
        <v>2310</v>
      </c>
      <c r="F14" s="124">
        <f>Dochody!F189</f>
        <v>2310</v>
      </c>
      <c r="G14" s="124">
        <f t="shared" si="0"/>
        <v>100</v>
      </c>
    </row>
    <row r="15" spans="1:7" ht="13.5" customHeight="1">
      <c r="A15" s="407"/>
      <c r="B15" s="122">
        <v>855</v>
      </c>
      <c r="C15" s="122">
        <v>85502</v>
      </c>
      <c r="D15" s="123">
        <v>2010</v>
      </c>
      <c r="E15" s="124">
        <f>Dochody!E216</f>
        <v>4373124</v>
      </c>
      <c r="F15" s="124">
        <f>Dochody!F216</f>
        <v>4371246.66</v>
      </c>
      <c r="G15" s="124">
        <f t="shared" si="0"/>
        <v>99.9570709634577</v>
      </c>
    </row>
    <row r="16" spans="1:7" ht="13.5" customHeight="1">
      <c r="A16" s="407"/>
      <c r="B16" s="122">
        <v>855</v>
      </c>
      <c r="C16" s="122">
        <v>85503</v>
      </c>
      <c r="D16" s="293">
        <v>2010</v>
      </c>
      <c r="E16" s="124">
        <f>Dochody!E219</f>
        <v>1138</v>
      </c>
      <c r="F16" s="124">
        <f>Dochody!F219</f>
        <v>874.11</v>
      </c>
      <c r="G16" s="124">
        <f>F16/E16*100</f>
        <v>76.81107205623901</v>
      </c>
    </row>
    <row r="17" spans="1:7" ht="13.5" customHeight="1">
      <c r="A17" s="407"/>
      <c r="B17" s="335">
        <v>855</v>
      </c>
      <c r="C17" s="335">
        <v>85501</v>
      </c>
      <c r="D17" s="335">
        <v>2060</v>
      </c>
      <c r="E17" s="124">
        <v>19904000</v>
      </c>
      <c r="F17" s="124">
        <v>19894790.57</v>
      </c>
      <c r="G17" s="124">
        <f>F17/E17*100</f>
        <v>99.95373075763666</v>
      </c>
    </row>
    <row r="18" spans="1:7" ht="13.5" customHeight="1">
      <c r="A18" s="408"/>
      <c r="B18" s="122">
        <v>855</v>
      </c>
      <c r="C18" s="122">
        <v>85504</v>
      </c>
      <c r="D18" s="310">
        <v>2010</v>
      </c>
      <c r="E18" s="124">
        <f>Dochody!E222</f>
        <v>1482730</v>
      </c>
      <c r="F18" s="124">
        <f>Dochody!F222</f>
        <v>1482720.41</v>
      </c>
      <c r="G18" s="124">
        <f>F18/E18*100</f>
        <v>99.99935322007377</v>
      </c>
    </row>
    <row r="19" spans="1:7" ht="21.75" customHeight="1">
      <c r="A19" s="119" t="s">
        <v>98</v>
      </c>
      <c r="B19" s="126"/>
      <c r="C19" s="126"/>
      <c r="D19" s="120"/>
      <c r="E19" s="121">
        <f>SUM(E7:E18)</f>
        <v>26675154</v>
      </c>
      <c r="F19" s="121">
        <f>SUM(F7:F18)</f>
        <v>26617874.96</v>
      </c>
      <c r="G19" s="121">
        <f t="shared" si="0"/>
        <v>99.78527194257248</v>
      </c>
    </row>
    <row r="20" spans="1:7" ht="13.5" customHeight="1">
      <c r="A20" s="409" t="s">
        <v>65</v>
      </c>
      <c r="B20" s="294">
        <v>801</v>
      </c>
      <c r="C20" s="294">
        <v>80101</v>
      </c>
      <c r="D20" s="266">
        <v>2030</v>
      </c>
      <c r="E20" s="267">
        <f>Dochody!E139</f>
        <v>14000</v>
      </c>
      <c r="F20" s="267">
        <f>Dochody!F139</f>
        <v>14000</v>
      </c>
      <c r="G20" s="267">
        <f>F20/E20*100</f>
        <v>100</v>
      </c>
    </row>
    <row r="21" spans="1:7" ht="13.5" customHeight="1">
      <c r="A21" s="407"/>
      <c r="B21" s="163">
        <v>801</v>
      </c>
      <c r="C21" s="163">
        <v>80103</v>
      </c>
      <c r="D21" s="164">
        <v>2030</v>
      </c>
      <c r="E21" s="165">
        <f>Dochody!E145</f>
        <v>47950</v>
      </c>
      <c r="F21" s="165">
        <f>Dochody!F145</f>
        <v>47950</v>
      </c>
      <c r="G21" s="165">
        <f aca="true" t="shared" si="1" ref="G21:G30">F21*100/E21</f>
        <v>100</v>
      </c>
    </row>
    <row r="22" spans="1:7" ht="13.5" customHeight="1">
      <c r="A22" s="407"/>
      <c r="B22" s="163">
        <v>801</v>
      </c>
      <c r="C22" s="163">
        <v>80104</v>
      </c>
      <c r="D22" s="164">
        <v>2030</v>
      </c>
      <c r="E22" s="165">
        <f>Dochody!E153</f>
        <v>1920740</v>
      </c>
      <c r="F22" s="165">
        <f>Dochody!F153</f>
        <v>1920740</v>
      </c>
      <c r="G22" s="165">
        <f t="shared" si="1"/>
        <v>100</v>
      </c>
    </row>
    <row r="23" spans="1:7" ht="13.5" customHeight="1">
      <c r="A23" s="407"/>
      <c r="B23" s="163">
        <v>801</v>
      </c>
      <c r="C23" s="163">
        <v>80106</v>
      </c>
      <c r="D23" s="164">
        <v>2030</v>
      </c>
      <c r="E23" s="165">
        <f>Dochody!E159</f>
        <v>100010</v>
      </c>
      <c r="F23" s="165">
        <f>Dochody!F159</f>
        <v>100010</v>
      </c>
      <c r="G23" s="165">
        <f t="shared" si="1"/>
        <v>100</v>
      </c>
    </row>
    <row r="24" spans="1:7" ht="13.5" customHeight="1">
      <c r="A24" s="407"/>
      <c r="B24" s="163">
        <v>801</v>
      </c>
      <c r="C24" s="163">
        <v>80149</v>
      </c>
      <c r="D24" s="164">
        <v>2030</v>
      </c>
      <c r="E24" s="165">
        <f>Dochody!E164</f>
        <v>15070</v>
      </c>
      <c r="F24" s="165">
        <f>Dochody!F164</f>
        <v>15070</v>
      </c>
      <c r="G24" s="165">
        <f t="shared" si="1"/>
        <v>100</v>
      </c>
    </row>
    <row r="25" spans="1:7" ht="13.5" customHeight="1">
      <c r="A25" s="407"/>
      <c r="B25" s="358">
        <v>852</v>
      </c>
      <c r="C25" s="358">
        <v>85213</v>
      </c>
      <c r="D25" s="358">
        <v>2030</v>
      </c>
      <c r="E25" s="124">
        <f>Dochody!E170</f>
        <v>23550</v>
      </c>
      <c r="F25" s="124">
        <f>Dochody!F170</f>
        <v>22686.14</v>
      </c>
      <c r="G25" s="124">
        <f t="shared" si="1"/>
        <v>96.33180467091294</v>
      </c>
    </row>
    <row r="26" spans="1:7" ht="13.5" customHeight="1">
      <c r="A26" s="407"/>
      <c r="B26" s="358">
        <v>852</v>
      </c>
      <c r="C26" s="358">
        <v>85214</v>
      </c>
      <c r="D26" s="358">
        <v>2030</v>
      </c>
      <c r="E26" s="124">
        <f>Dochody!E174</f>
        <v>70950</v>
      </c>
      <c r="F26" s="124">
        <f>Dochody!F174</f>
        <v>65735</v>
      </c>
      <c r="G26" s="124">
        <f t="shared" si="1"/>
        <v>92.64975334742776</v>
      </c>
    </row>
    <row r="27" spans="1:7" ht="13.5" customHeight="1">
      <c r="A27" s="407"/>
      <c r="B27" s="358">
        <v>852</v>
      </c>
      <c r="C27" s="358">
        <v>85216</v>
      </c>
      <c r="D27" s="358">
        <v>2030</v>
      </c>
      <c r="E27" s="124">
        <f>Dochody!E181</f>
        <v>260596</v>
      </c>
      <c r="F27" s="124">
        <f>Dochody!F181</f>
        <v>250060.68</v>
      </c>
      <c r="G27" s="124">
        <f t="shared" si="1"/>
        <v>95.95722113923468</v>
      </c>
    </row>
    <row r="28" spans="1:7" ht="13.5" customHeight="1">
      <c r="A28" s="407"/>
      <c r="B28" s="358">
        <v>852</v>
      </c>
      <c r="C28" s="358">
        <v>85219</v>
      </c>
      <c r="D28" s="358">
        <v>2030</v>
      </c>
      <c r="E28" s="124">
        <f>Dochody!E186</f>
        <v>76006</v>
      </c>
      <c r="F28" s="124">
        <f>Dochody!F186</f>
        <v>75745.22</v>
      </c>
      <c r="G28" s="124">
        <f t="shared" si="1"/>
        <v>99.65689550824935</v>
      </c>
    </row>
    <row r="29" spans="1:7" ht="13.5" customHeight="1">
      <c r="A29" s="407"/>
      <c r="B29" s="358">
        <v>852</v>
      </c>
      <c r="C29" s="358">
        <v>85230</v>
      </c>
      <c r="D29" s="358">
        <v>2030</v>
      </c>
      <c r="E29" s="124">
        <f>Dochody!E191</f>
        <v>162000</v>
      </c>
      <c r="F29" s="124">
        <f>Dochody!F191</f>
        <v>158044.67</v>
      </c>
      <c r="G29" s="124">
        <f t="shared" si="1"/>
        <v>97.55843827160496</v>
      </c>
    </row>
    <row r="30" spans="1:7" ht="13.5" customHeight="1">
      <c r="A30" s="407"/>
      <c r="B30" s="358">
        <v>854</v>
      </c>
      <c r="C30" s="358">
        <v>85415</v>
      </c>
      <c r="D30" s="358">
        <v>2030</v>
      </c>
      <c r="E30" s="124">
        <f>Dochody!E207</f>
        <v>35485</v>
      </c>
      <c r="F30" s="124">
        <f>Dochody!F207</f>
        <v>30112</v>
      </c>
      <c r="G30" s="124">
        <f t="shared" si="1"/>
        <v>84.85839086938142</v>
      </c>
    </row>
    <row r="31" spans="1:7" ht="13.5" customHeight="1">
      <c r="A31" s="408"/>
      <c r="B31" s="358">
        <v>855</v>
      </c>
      <c r="C31" s="358">
        <v>85504</v>
      </c>
      <c r="D31" s="358">
        <v>2030</v>
      </c>
      <c r="E31" s="124">
        <f>Dochody!E223</f>
        <v>14379</v>
      </c>
      <c r="F31" s="124">
        <f>Dochody!F223</f>
        <v>14379</v>
      </c>
      <c r="G31" s="124">
        <f>F31/E31*100</f>
        <v>100</v>
      </c>
    </row>
    <row r="32" spans="1:7" ht="21" customHeight="1">
      <c r="A32" s="119" t="s">
        <v>98</v>
      </c>
      <c r="B32" s="120"/>
      <c r="C32" s="120"/>
      <c r="D32" s="120"/>
      <c r="E32" s="121">
        <f>SUM(E20:E31)</f>
        <v>2740736</v>
      </c>
      <c r="F32" s="121">
        <f>SUM(F20:F31)</f>
        <v>2714532.7100000004</v>
      </c>
      <c r="G32" s="121">
        <f>F32*100/E32</f>
        <v>99.04393235977491</v>
      </c>
    </row>
    <row r="33" spans="1:7" ht="0.75" customHeight="1">
      <c r="A33" s="359"/>
      <c r="B33" s="360"/>
      <c r="C33" s="360"/>
      <c r="D33" s="360"/>
      <c r="E33" s="361"/>
      <c r="F33" s="361"/>
      <c r="G33" s="361"/>
    </row>
    <row r="34" spans="1:7" ht="13.5" customHeight="1">
      <c r="A34" s="406" t="s">
        <v>151</v>
      </c>
      <c r="B34" s="266">
        <v>801</v>
      </c>
      <c r="C34" s="266">
        <v>80103</v>
      </c>
      <c r="D34" s="266">
        <v>2310</v>
      </c>
      <c r="E34" s="267">
        <f>Dochody!E146</f>
        <v>17000</v>
      </c>
      <c r="F34" s="267">
        <f>Dochody!F146</f>
        <v>14359.98</v>
      </c>
      <c r="G34" s="267">
        <f>F34*100/E34</f>
        <v>84.4704705882353</v>
      </c>
    </row>
    <row r="35" spans="1:7" ht="13.5" customHeight="1">
      <c r="A35" s="407"/>
      <c r="B35" s="266">
        <v>801</v>
      </c>
      <c r="C35" s="266">
        <v>80104</v>
      </c>
      <c r="D35" s="266">
        <v>2310</v>
      </c>
      <c r="E35" s="267">
        <f>Dochody!E154</f>
        <v>3227000</v>
      </c>
      <c r="F35" s="267">
        <f>Dochody!F154</f>
        <v>3105955.49</v>
      </c>
      <c r="G35" s="267">
        <f>F35*100/E35</f>
        <v>96.2490080570189</v>
      </c>
    </row>
    <row r="36" spans="1:7" ht="13.5" customHeight="1">
      <c r="A36" s="408"/>
      <c r="B36" s="266">
        <v>801</v>
      </c>
      <c r="C36" s="266">
        <v>80106</v>
      </c>
      <c r="D36" s="266">
        <v>2310</v>
      </c>
      <c r="E36" s="267">
        <f>Dochody!E160</f>
        <v>56190</v>
      </c>
      <c r="F36" s="267">
        <f>Dochody!F160</f>
        <v>73168.93</v>
      </c>
      <c r="G36" s="267">
        <f>F36*100/E36</f>
        <v>130.21699590674496</v>
      </c>
    </row>
    <row r="37" spans="1:7" ht="13.5" customHeight="1">
      <c r="A37" s="119" t="s">
        <v>98</v>
      </c>
      <c r="B37" s="120"/>
      <c r="C37" s="120"/>
      <c r="D37" s="120"/>
      <c r="E37" s="121">
        <f>SUM(E34:E36)</f>
        <v>3300190</v>
      </c>
      <c r="F37" s="121">
        <f>SUM(F34:F36)</f>
        <v>3193484.4000000004</v>
      </c>
      <c r="G37" s="121">
        <f>F37*100/E37</f>
        <v>96.76668313036524</v>
      </c>
    </row>
    <row r="38" spans="1:7" ht="41.25" customHeight="1">
      <c r="A38" s="125" t="s">
        <v>171</v>
      </c>
      <c r="B38" s="335">
        <v>754</v>
      </c>
      <c r="C38" s="335">
        <v>75412</v>
      </c>
      <c r="D38" s="335">
        <v>2440</v>
      </c>
      <c r="E38" s="124">
        <v>5940</v>
      </c>
      <c r="F38" s="124">
        <v>5940</v>
      </c>
      <c r="G38" s="124">
        <f>F38/E38*100</f>
        <v>100</v>
      </c>
    </row>
    <row r="39" spans="1:7" ht="18" customHeight="1">
      <c r="A39" s="119" t="s">
        <v>98</v>
      </c>
      <c r="B39" s="120"/>
      <c r="C39" s="120"/>
      <c r="D39" s="120"/>
      <c r="E39" s="121">
        <f>E38</f>
        <v>5940</v>
      </c>
      <c r="F39" s="121">
        <f>F38</f>
        <v>5940</v>
      </c>
      <c r="G39" s="121">
        <f aca="true" t="shared" si="2" ref="G39:G47">F39*100/E39</f>
        <v>100</v>
      </c>
    </row>
    <row r="40" spans="1:7" ht="40.5" customHeight="1">
      <c r="A40" s="336" t="s">
        <v>208</v>
      </c>
      <c r="B40" s="266">
        <v>926</v>
      </c>
      <c r="C40" s="266">
        <v>92605</v>
      </c>
      <c r="D40" s="266">
        <v>2710</v>
      </c>
      <c r="E40" s="267">
        <v>20000</v>
      </c>
      <c r="F40" s="267">
        <v>20000</v>
      </c>
      <c r="G40" s="267">
        <f t="shared" si="2"/>
        <v>100</v>
      </c>
    </row>
    <row r="41" spans="1:7" ht="18" customHeight="1">
      <c r="A41" s="119" t="s">
        <v>98</v>
      </c>
      <c r="B41" s="120"/>
      <c r="C41" s="120"/>
      <c r="D41" s="120"/>
      <c r="E41" s="121">
        <f>E40</f>
        <v>20000</v>
      </c>
      <c r="F41" s="121">
        <f>F40</f>
        <v>20000</v>
      </c>
      <c r="G41" s="121">
        <f t="shared" si="2"/>
        <v>100</v>
      </c>
    </row>
    <row r="42" spans="1:7" ht="53.25" customHeight="1">
      <c r="A42" s="336" t="s">
        <v>209</v>
      </c>
      <c r="B42" s="266">
        <v>754</v>
      </c>
      <c r="C42" s="266">
        <v>75412</v>
      </c>
      <c r="D42" s="266">
        <v>6260</v>
      </c>
      <c r="E42" s="267">
        <v>39996</v>
      </c>
      <c r="F42" s="267">
        <v>39996</v>
      </c>
      <c r="G42" s="267">
        <f t="shared" si="2"/>
        <v>100</v>
      </c>
    </row>
    <row r="43" spans="1:7" ht="17.25" customHeight="1">
      <c r="A43" s="119" t="s">
        <v>98</v>
      </c>
      <c r="B43" s="120"/>
      <c r="C43" s="120"/>
      <c r="D43" s="120"/>
      <c r="E43" s="121">
        <f>E42</f>
        <v>39996</v>
      </c>
      <c r="F43" s="121">
        <f>F42</f>
        <v>39996</v>
      </c>
      <c r="G43" s="121">
        <f t="shared" si="2"/>
        <v>100</v>
      </c>
    </row>
    <row r="44" spans="1:7" ht="17.25" customHeight="1">
      <c r="A44" s="411" t="s">
        <v>211</v>
      </c>
      <c r="B44" s="266">
        <v>754</v>
      </c>
      <c r="C44" s="266">
        <v>75412</v>
      </c>
      <c r="D44" s="266">
        <v>6330</v>
      </c>
      <c r="E44" s="267">
        <v>20200</v>
      </c>
      <c r="F44" s="267">
        <v>27300</v>
      </c>
      <c r="G44" s="267">
        <f t="shared" si="2"/>
        <v>135.14851485148515</v>
      </c>
    </row>
    <row r="45" spans="1:7" ht="17.25" customHeight="1">
      <c r="A45" s="407"/>
      <c r="B45" s="266">
        <v>852</v>
      </c>
      <c r="C45" s="266">
        <v>85295</v>
      </c>
      <c r="D45" s="266">
        <v>6330</v>
      </c>
      <c r="E45" s="267">
        <v>87030</v>
      </c>
      <c r="F45" s="267">
        <v>87030</v>
      </c>
      <c r="G45" s="267">
        <f t="shared" si="2"/>
        <v>100</v>
      </c>
    </row>
    <row r="46" spans="1:7" ht="17.25" customHeight="1">
      <c r="A46" s="408"/>
      <c r="B46" s="266">
        <v>921</v>
      </c>
      <c r="C46" s="266">
        <v>92195</v>
      </c>
      <c r="D46" s="266">
        <v>6330</v>
      </c>
      <c r="E46" s="267">
        <v>30000</v>
      </c>
      <c r="F46" s="267">
        <v>21670</v>
      </c>
      <c r="G46" s="267">
        <f t="shared" si="2"/>
        <v>72.23333333333333</v>
      </c>
    </row>
    <row r="47" spans="1:7" ht="17.25" customHeight="1">
      <c r="A47" s="119" t="s">
        <v>98</v>
      </c>
      <c r="B47" s="120"/>
      <c r="C47" s="120"/>
      <c r="D47" s="120"/>
      <c r="E47" s="121">
        <f>E44+E45+E46</f>
        <v>137230</v>
      </c>
      <c r="F47" s="121">
        <f>F44+F45+F46</f>
        <v>136000</v>
      </c>
      <c r="G47" s="121">
        <f t="shared" si="2"/>
        <v>99.10369452743569</v>
      </c>
    </row>
    <row r="48" spans="1:7" ht="17.25" customHeight="1">
      <c r="A48" s="352"/>
      <c r="B48" s="353"/>
      <c r="C48" s="353"/>
      <c r="D48" s="353"/>
      <c r="E48" s="354"/>
      <c r="F48" s="354"/>
      <c r="G48" s="354"/>
    </row>
    <row r="49" spans="1:7" ht="17.25" customHeight="1">
      <c r="A49" s="355"/>
      <c r="B49" s="356"/>
      <c r="C49" s="356"/>
      <c r="D49" s="356"/>
      <c r="E49" s="357"/>
      <c r="F49" s="357"/>
      <c r="G49" s="357"/>
    </row>
    <row r="50" spans="1:7" ht="17.25" customHeight="1">
      <c r="A50" s="355"/>
      <c r="B50" s="356"/>
      <c r="C50" s="356"/>
      <c r="D50" s="356"/>
      <c r="E50" s="357"/>
      <c r="F50" s="357"/>
      <c r="G50" s="357"/>
    </row>
    <row r="51" spans="1:7" ht="9.75" customHeight="1">
      <c r="A51" s="355"/>
      <c r="B51" s="356"/>
      <c r="C51" s="356"/>
      <c r="D51" s="356"/>
      <c r="E51" s="357"/>
      <c r="F51" s="357"/>
      <c r="G51" s="357"/>
    </row>
    <row r="52" spans="1:7" ht="17.25" customHeight="1" hidden="1">
      <c r="A52" s="355"/>
      <c r="B52" s="356"/>
      <c r="C52" s="356"/>
      <c r="D52" s="356"/>
      <c r="E52" s="357"/>
      <c r="F52" s="357"/>
      <c r="G52" s="357"/>
    </row>
    <row r="53" spans="1:7" ht="17.25" customHeight="1" hidden="1">
      <c r="A53" s="355"/>
      <c r="B53" s="356"/>
      <c r="C53" s="356"/>
      <c r="D53" s="356"/>
      <c r="E53" s="357"/>
      <c r="F53" s="357"/>
      <c r="G53" s="357"/>
    </row>
    <row r="54" spans="1:7" ht="10.5" customHeight="1">
      <c r="A54" s="355"/>
      <c r="B54" s="356"/>
      <c r="C54" s="356"/>
      <c r="D54" s="356"/>
      <c r="E54" s="357"/>
      <c r="F54" s="357"/>
      <c r="G54" s="357"/>
    </row>
    <row r="55" spans="1:7" ht="17.25" customHeight="1">
      <c r="A55" s="355"/>
      <c r="B55" s="356"/>
      <c r="C55" s="356"/>
      <c r="D55" s="356"/>
      <c r="E55" s="357"/>
      <c r="F55" s="357"/>
      <c r="G55" s="357"/>
    </row>
    <row r="56" spans="1:7" ht="17.25" customHeight="1">
      <c r="A56" s="355"/>
      <c r="B56" s="356"/>
      <c r="C56" s="356"/>
      <c r="D56" s="356"/>
      <c r="E56" s="357"/>
      <c r="F56" s="357"/>
      <c r="G56" s="357"/>
    </row>
    <row r="57" spans="1:7" ht="17.25" customHeight="1">
      <c r="A57" s="355"/>
      <c r="B57" s="356"/>
      <c r="C57" s="356"/>
      <c r="D57" s="356"/>
      <c r="E57" s="357"/>
      <c r="F57" s="357"/>
      <c r="G57" s="357"/>
    </row>
    <row r="58" spans="1:7" ht="14.25" customHeight="1">
      <c r="A58" s="411" t="s">
        <v>207</v>
      </c>
      <c r="B58" s="266">
        <v>630</v>
      </c>
      <c r="C58" s="266">
        <v>63095</v>
      </c>
      <c r="D58" s="266">
        <v>6207</v>
      </c>
      <c r="E58" s="267">
        <f>Dochody!E32</f>
        <v>2000</v>
      </c>
      <c r="F58" s="267">
        <f>Dochody!F32</f>
        <v>0</v>
      </c>
      <c r="G58" s="322"/>
    </row>
    <row r="59" spans="1:7" ht="14.25" customHeight="1">
      <c r="A59" s="410"/>
      <c r="B59" s="266">
        <v>750</v>
      </c>
      <c r="C59" s="266">
        <v>75023</v>
      </c>
      <c r="D59" s="266">
        <v>2007</v>
      </c>
      <c r="E59" s="267">
        <f>Dochody!E64</f>
        <v>7132</v>
      </c>
      <c r="F59" s="267">
        <f>Dochody!F64</f>
        <v>0</v>
      </c>
      <c r="G59" s="322"/>
    </row>
    <row r="60" spans="1:7" ht="13.5" customHeight="1">
      <c r="A60" s="410"/>
      <c r="B60" s="337">
        <v>750</v>
      </c>
      <c r="C60" s="337">
        <v>75095</v>
      </c>
      <c r="D60" s="337">
        <v>2008</v>
      </c>
      <c r="E60" s="124">
        <f>Dochody!E71</f>
        <v>9180</v>
      </c>
      <c r="F60" s="124">
        <f>Dochody!F71</f>
        <v>8950.41</v>
      </c>
      <c r="G60" s="124">
        <f>Dochody!G71</f>
        <v>97.49901960784314</v>
      </c>
    </row>
    <row r="61" spans="1:7" ht="13.5" customHeight="1">
      <c r="A61" s="410"/>
      <c r="B61" s="337">
        <v>750</v>
      </c>
      <c r="C61" s="337">
        <v>75095</v>
      </c>
      <c r="D61" s="337">
        <v>2009</v>
      </c>
      <c r="E61" s="124">
        <f>Dochody!E72</f>
        <v>1620</v>
      </c>
      <c r="F61" s="124">
        <f>Dochody!F72</f>
        <v>1579.5</v>
      </c>
      <c r="G61" s="124">
        <f>Dochody!G72</f>
        <v>97.5</v>
      </c>
    </row>
    <row r="62" spans="1:7" ht="13.5" customHeight="1">
      <c r="A62" s="410"/>
      <c r="B62" s="337">
        <v>754</v>
      </c>
      <c r="C62" s="337">
        <v>75421</v>
      </c>
      <c r="D62" s="337">
        <v>6207</v>
      </c>
      <c r="E62" s="124">
        <f>Dochody!E86</f>
        <v>1371</v>
      </c>
      <c r="F62" s="124">
        <f>Dochody!F86</f>
        <v>1371.43</v>
      </c>
      <c r="G62" s="124">
        <f>F62/E62*100</f>
        <v>100.03136396790664</v>
      </c>
    </row>
    <row r="63" spans="1:7" ht="13.5" customHeight="1">
      <c r="A63" s="410"/>
      <c r="B63" s="337">
        <v>801</v>
      </c>
      <c r="C63" s="337">
        <v>80101</v>
      </c>
      <c r="D63" s="337">
        <v>2001</v>
      </c>
      <c r="E63" s="124">
        <f>Dochody!E134</f>
        <v>442652</v>
      </c>
      <c r="F63" s="124">
        <f>Dochody!F134</f>
        <v>338274.66</v>
      </c>
      <c r="G63" s="124">
        <f>F63/E63*100</f>
        <v>76.42000036145775</v>
      </c>
    </row>
    <row r="64" spans="1:7" ht="13.5" customHeight="1">
      <c r="A64" s="410"/>
      <c r="B64" s="337">
        <v>801</v>
      </c>
      <c r="C64" s="337">
        <v>80101</v>
      </c>
      <c r="D64" s="337">
        <v>2007</v>
      </c>
      <c r="E64" s="124">
        <f>Dochody!E136</f>
        <v>83145</v>
      </c>
      <c r="F64" s="124">
        <f>Dochody!F136</f>
        <v>71763.7</v>
      </c>
      <c r="G64" s="124">
        <f aca="true" t="shared" si="3" ref="G64:G74">F64*100/E64</f>
        <v>86.31150399903782</v>
      </c>
    </row>
    <row r="65" spans="1:7" ht="13.5" customHeight="1">
      <c r="A65" s="410"/>
      <c r="B65" s="337">
        <v>801</v>
      </c>
      <c r="C65" s="337">
        <v>80101</v>
      </c>
      <c r="D65" s="337">
        <v>2009</v>
      </c>
      <c r="E65" s="124">
        <f>Dochody!E138</f>
        <v>9912</v>
      </c>
      <c r="F65" s="124">
        <f>Dochody!F138</f>
        <v>5600</v>
      </c>
      <c r="G65" s="124">
        <f t="shared" si="3"/>
        <v>56.49717514124294</v>
      </c>
    </row>
    <row r="66" spans="1:7" ht="13.5" customHeight="1">
      <c r="A66" s="410"/>
      <c r="B66" s="337">
        <v>852</v>
      </c>
      <c r="C66" s="337">
        <v>85295</v>
      </c>
      <c r="D66" s="337">
        <v>2007</v>
      </c>
      <c r="E66" s="124">
        <f>Dochody!E196</f>
        <v>58337</v>
      </c>
      <c r="F66" s="124">
        <f>Dochody!F196</f>
        <v>63530.56</v>
      </c>
      <c r="G66" s="124">
        <f t="shared" si="3"/>
        <v>108.90268611687266</v>
      </c>
    </row>
    <row r="67" spans="1:7" ht="13.5" customHeight="1">
      <c r="A67" s="412"/>
      <c r="B67" s="337">
        <v>853</v>
      </c>
      <c r="C67" s="337">
        <v>85395</v>
      </c>
      <c r="D67" s="337">
        <v>2007</v>
      </c>
      <c r="E67" s="124">
        <f>Dochody!E203</f>
        <v>44800</v>
      </c>
      <c r="F67" s="124">
        <f>Dochody!F203</f>
        <v>80640</v>
      </c>
      <c r="G67" s="124">
        <f t="shared" si="3"/>
        <v>180</v>
      </c>
    </row>
    <row r="68" spans="1:7" ht="19.5" customHeight="1">
      <c r="A68" s="119" t="s">
        <v>99</v>
      </c>
      <c r="B68" s="120"/>
      <c r="C68" s="120"/>
      <c r="D68" s="120"/>
      <c r="E68" s="121">
        <f>SUM(E58:E67)</f>
        <v>660149</v>
      </c>
      <c r="F68" s="121">
        <f>SUM(F58:F67)</f>
        <v>571710.26</v>
      </c>
      <c r="G68" s="323">
        <f t="shared" si="3"/>
        <v>86.60321533471989</v>
      </c>
    </row>
    <row r="69" spans="1:7" ht="18.75" customHeight="1">
      <c r="A69" s="127" t="s">
        <v>100</v>
      </c>
      <c r="B69" s="128"/>
      <c r="C69" s="128"/>
      <c r="D69" s="128"/>
      <c r="E69" s="129">
        <f>E68+E19+E32+E39+E37+E41+E43+E47</f>
        <v>33579395</v>
      </c>
      <c r="F69" s="129">
        <f>F68+F19+F32+F39+F37+F41+F43+F47</f>
        <v>33299538.330000006</v>
      </c>
      <c r="G69" s="129">
        <f t="shared" si="3"/>
        <v>99.16658215551533</v>
      </c>
    </row>
    <row r="70" spans="1:7" ht="18.75" customHeight="1">
      <c r="A70" s="368" t="s">
        <v>86</v>
      </c>
      <c r="B70" s="369"/>
      <c r="C70" s="369"/>
      <c r="D70" s="369"/>
      <c r="E70" s="370"/>
      <c r="F70" s="370"/>
      <c r="G70" s="370"/>
    </row>
    <row r="71" spans="1:7" ht="18.75" customHeight="1">
      <c r="A71" s="368" t="s">
        <v>216</v>
      </c>
      <c r="B71" s="369"/>
      <c r="C71" s="369"/>
      <c r="D71" s="369"/>
      <c r="E71" s="370">
        <f>E19+E32+E37+E39+E41+SUM(E59:E61)+SUM(E63:E67)</f>
        <v>33398798</v>
      </c>
      <c r="F71" s="370">
        <f>F19+F32+F37+F39+F41+SUM(F59:F61)+SUM(F63:F67)</f>
        <v>33122170.9</v>
      </c>
      <c r="G71" s="370">
        <f>F71*100/E71</f>
        <v>99.17174534245214</v>
      </c>
    </row>
    <row r="72" spans="1:7" ht="18.75" customHeight="1">
      <c r="A72" s="368" t="s">
        <v>212</v>
      </c>
      <c r="B72" s="369"/>
      <c r="C72" s="369"/>
      <c r="D72" s="369"/>
      <c r="E72" s="370">
        <f>E42+E44+E45+E46+E58+E62</f>
        <v>180597</v>
      </c>
      <c r="F72" s="370">
        <f>F42+F44+F45+F46+F58+F62</f>
        <v>177367.43</v>
      </c>
      <c r="G72" s="370">
        <f>F72*100/E72</f>
        <v>98.21172555468806</v>
      </c>
    </row>
    <row r="73" spans="1:7" ht="18.75" customHeight="1">
      <c r="A73" s="371"/>
      <c r="B73" s="372"/>
      <c r="C73" s="372"/>
      <c r="D73" s="372"/>
      <c r="E73" s="373"/>
      <c r="F73" s="373"/>
      <c r="G73" s="373"/>
    </row>
    <row r="74" spans="1:7" ht="33.75" customHeight="1">
      <c r="A74" s="268" t="s">
        <v>186</v>
      </c>
      <c r="B74" s="269">
        <v>756</v>
      </c>
      <c r="C74" s="269">
        <v>75618</v>
      </c>
      <c r="D74" s="270" t="s">
        <v>52</v>
      </c>
      <c r="E74" s="271">
        <f>Dochody!E111</f>
        <v>627879</v>
      </c>
      <c r="F74" s="271">
        <f>Dochody!F111</f>
        <v>632312.29</v>
      </c>
      <c r="G74" s="271">
        <f t="shared" si="3"/>
        <v>100.70607394099818</v>
      </c>
    </row>
    <row r="76" spans="5:6" ht="12.75">
      <c r="E76" s="5"/>
      <c r="F76" s="5"/>
    </row>
  </sheetData>
  <sheetProtection/>
  <mergeCells count="8">
    <mergeCell ref="A1:G1"/>
    <mergeCell ref="A34:A36"/>
    <mergeCell ref="A20:A31"/>
    <mergeCell ref="A7:A18"/>
    <mergeCell ref="A58:A67"/>
    <mergeCell ref="I3:J3"/>
    <mergeCell ref="I4:K4"/>
    <mergeCell ref="A44:A4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2019-03-27T09:43:38Z</cp:lastPrinted>
  <dcterms:created xsi:type="dcterms:W3CDTF">2002-11-06T08:41:21Z</dcterms:created>
  <dcterms:modified xsi:type="dcterms:W3CDTF">2019-03-27T14:20:04Z</dcterms:modified>
  <cp:category/>
  <cp:version/>
  <cp:contentType/>
  <cp:contentStatus/>
</cp:coreProperties>
</file>