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8880" activeTab="2"/>
  </bookViews>
  <sheets>
    <sheet name="Dochody" sheetId="1" r:id="rId1"/>
    <sheet name="ZEST_DZIALOW" sheetId="2" r:id="rId2"/>
    <sheet name="Dotacje" sheetId="3" r:id="rId3"/>
  </sheets>
  <definedNames>
    <definedName name="_xlnm.Print_Area" localSheetId="0">'Dochody'!$A$1:$M$180</definedName>
    <definedName name="_xlnm.Print_Titles" localSheetId="0">'Dochody'!$8:$10</definedName>
  </definedNames>
  <calcPr fullCalcOnLoad="1"/>
</workbook>
</file>

<file path=xl/sharedStrings.xml><?xml version="1.0" encoding="utf-8"?>
<sst xmlns="http://schemas.openxmlformats.org/spreadsheetml/2006/main" count="304" uniqueCount="177">
  <si>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</si>
  <si>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</si>
  <si>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</si>
  <si>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</si>
  <si>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</si>
  <si>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</si>
  <si>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</si>
  <si>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</si>
  <si>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</si>
  <si>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</si>
  <si>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</si>
  <si>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</si>
  <si>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</si>
  <si>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</si>
  <si>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</si>
  <si>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>BEZPIECZEŃSTWO PUBLICZNE I OCHRONA PRZECIWPOŻAROWA</t>
  </si>
  <si>
    <t xml:space="preserve">Podatek od działalności gospodarczej osób fizycznych, opłacanych w formie karty podatkowej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</si>
  <si>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</si>
  <si>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</si>
  <si>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</si>
  <si>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</si>
  <si>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</si>
  <si>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</si>
  <si>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</si>
  <si>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</si>
  <si>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</si>
  <si>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</si>
  <si>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</si>
  <si>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</si>
  <si>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</si>
  <si>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</si>
  <si>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</si>
  <si>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</si>
  <si>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</si>
  <si>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</si>
  <si>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</si>
  <si>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</si>
  <si>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</si>
  <si>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</si>
  <si>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</si>
  <si>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</si>
  <si>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</si>
  <si>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Różne rozliczenia </t>
  </si>
  <si>
    <t xml:space="preserve">Oświata i wychowanie </t>
  </si>
  <si>
    <t xml:space="preserve">Gospodarka komunalna i ochrona środowiska 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</si>
  <si>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</si>
  <si>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</si>
  <si>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</si>
  <si>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</si>
  <si>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</si>
  <si>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</si>
  <si>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</si>
  <si>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</si>
  <si>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</si>
  <si>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</si>
  <si>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</si>
  <si>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</si>
  <si>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</si>
  <si>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</si>
  <si>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</si>
  <si>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</si>
  <si>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</si>
  <si>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</si>
  <si>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</si>
  <si>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</si>
  <si>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</si>
  <si>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</si>
  <si>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</si>
  <si>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</si>
  <si>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</si>
  <si>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</si>
  <si>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</si>
  <si>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</si>
  <si>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</si>
  <si>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</si>
  <si>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</si>
  <si>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 xml:space="preserve">Wpływy z opłat za zarząd, użytkowanie i użytkowanie wieczyste nieruchomości 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</si>
  <si>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</si>
  <si>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</si>
  <si>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>0430</t>
  </si>
  <si>
    <t>Wpływy z opłaty targowej</t>
  </si>
  <si>
    <t>Przedszkola</t>
  </si>
  <si>
    <t xml:space="preserve">Wpływy z usług </t>
  </si>
  <si>
    <t>Zasiłki i pomoc w naturze oraz składki na ubezpieczenie emerytalne i rentowe</t>
  </si>
  <si>
    <t xml:space="preserve">OGÓŁEM DOCHODY 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</si>
  <si>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</si>
  <si>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</si>
  <si>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</si>
  <si>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0490</t>
  </si>
  <si>
    <t>Wykonanie</t>
  </si>
  <si>
    <t>%</t>
  </si>
  <si>
    <t>Plan po zmianach</t>
  </si>
  <si>
    <t>Wójta Gminy Lesznowola</t>
  </si>
  <si>
    <t>Rozdz</t>
  </si>
  <si>
    <t>Pozostałe odsetki</t>
  </si>
  <si>
    <t>URZĘDY NACZELNYCH ORGANÓW WŁADZY PAŃSTWOWEJ, KONTROLI I OCHRONY PRAWA I SADOWNICTWA</t>
  </si>
  <si>
    <t>Urzędy naczelnych organów wladzy państwowej, kontroli i ochrony prawa</t>
  </si>
  <si>
    <t xml:space="preserve">Wpływy z innych lokalnych opłat pobieranych przez  j.s.t. na podstawie odrębnych ustaw </t>
  </si>
  <si>
    <t>EDUKACYJNA OPIEKA WYCHOWAWCZA</t>
  </si>
  <si>
    <t>Pomoc materialna dla uczniów</t>
  </si>
  <si>
    <t>KKULTURA FIZYCZNA I SPORT</t>
  </si>
  <si>
    <t>Zadania z zakresu kultury fizycznej i sportu</t>
  </si>
  <si>
    <t>Urzędy naczelnych organów władzy państwowej, kontroli i ochrony prawa i sadownictwa</t>
  </si>
  <si>
    <t>Edukacyjna opieka wychowawcza</t>
  </si>
  <si>
    <t>Załącznik Nr 2</t>
  </si>
  <si>
    <t>01095</t>
  </si>
  <si>
    <t>Komendy wojewódzkie policji</t>
  </si>
  <si>
    <t>Dochody jst związane z realizacją zadań z zakresu administracji rządowej oraz innych zadań zleconych ustawami</t>
  </si>
  <si>
    <t xml:space="preserve">Wpływy z różnych opłat </t>
  </si>
  <si>
    <t xml:space="preserve">Dochody z najmu i dzierżawy składników majątkowych jednostek samorządu terytorialnego </t>
  </si>
  <si>
    <t>Zespoły obsługi ekonomiczno-administracyjnej szkół</t>
  </si>
  <si>
    <t>Bieżące</t>
  </si>
  <si>
    <t xml:space="preserve">Plan </t>
  </si>
  <si>
    <t xml:space="preserve">Wykonanie  </t>
  </si>
  <si>
    <t xml:space="preserve">% </t>
  </si>
  <si>
    <t>Majątkowe</t>
  </si>
  <si>
    <t>W tym:</t>
  </si>
  <si>
    <t>Bezpieczeństwo publ i ochrona przeciwpoż.</t>
  </si>
  <si>
    <t xml:space="preserve">Dochody od osób prawnych, od osób fizycznych i od jed nie posiadających osobow prawnej </t>
  </si>
  <si>
    <t>0770</t>
  </si>
  <si>
    <t xml:space="preserve">Wpływy z tytułu odpłatnego nabycia prawa własności oraz prawa użytkowania wieczystego nieruchomości </t>
  </si>
  <si>
    <t>Promocja jednostek samorządu terytorialnego</t>
  </si>
  <si>
    <t xml:space="preserve">Wpływy z różnych  rozliczeń </t>
  </si>
  <si>
    <t xml:space="preserve">Dotacje celowe otrzymane z gminy na zadania bieżące realizowane na podstawie porozumień między jst </t>
  </si>
  <si>
    <t>Oddziały przedszkolne w szkołach podstawowych</t>
  </si>
  <si>
    <t>Dowożenie uczniów do szkół</t>
  </si>
  <si>
    <t>Dotacje celowe w ramach programów finansowanych z udziałem środków europejskich oraz środków, o których mowa w art. 5 ust. 1 pkt 3 oraz ust. 3pkt 5 i 6 ustawy, lub płatności w ramach budżetu środków europejskich</t>
  </si>
  <si>
    <t>Zasiłki stałe</t>
  </si>
  <si>
    <t>POZOSTAŁE ZADANIA W ZAKRESIE POLITYKI SPOŁECZNEJ</t>
  </si>
  <si>
    <t>Gospodarka ściekowa i ochrona wód</t>
  </si>
  <si>
    <t>Wpływy i wydatki związane z gromadzeniem środków z opłat i kar za korzystanie ze środowiska</t>
  </si>
  <si>
    <t>Pozostałe zadania w zakresie polityki społecznej</t>
  </si>
  <si>
    <t>TRANSPORT I ŁĄCZNOŚĆ</t>
  </si>
  <si>
    <t>Drogi publiczne gminne</t>
  </si>
  <si>
    <t>0570</t>
  </si>
  <si>
    <t>Grzywny, mandaty i inne kary pieniężne od osób fizycznych</t>
  </si>
  <si>
    <t>Transport i łączność</t>
  </si>
  <si>
    <t>1) Dotacje ogółem, w tym:</t>
  </si>
  <si>
    <t>-Dotacje na realizację zadań z zakresu administracji rządowej  (§ 2010)</t>
  </si>
  <si>
    <t>-Dotacje na realizację własnych zadań bieżących  (§ 2030)</t>
  </si>
  <si>
    <t>2) Dochody  z opłat z tytułu zezwoleń na sprzedaż napojów alkoholowych</t>
  </si>
  <si>
    <t>w tym:</t>
  </si>
  <si>
    <t>majątkowe</t>
  </si>
  <si>
    <t xml:space="preserve">INFORMATYKA </t>
  </si>
  <si>
    <t>Grzywny, mandaty i inne kary pieniężne od osób fiz</t>
  </si>
  <si>
    <t>Obrona cywilna</t>
  </si>
  <si>
    <t>DOCHODY OD OSÓB PRAWNYCH, OSÓB FIZYCZNYCH I OD INNYCH JEDNOSTEK NIEPOSIADAJĄCYCH OSOBOWOŚCI PRAWNEJ ORAZ WYDATKI ZWIĄZANE Z ICH POBOREM</t>
  </si>
  <si>
    <t>Różne rozlliczenia finansowe</t>
  </si>
  <si>
    <t>Dotacje celowe w ramach programów finansow  z udziałem środków europ oraz środ, o których mowa w art. 5 ust. 1 pkt 3 oraz ust. 3pkt 5 i 6 ustawy, lub płatności w ramach budżetu środków europejskich</t>
  </si>
  <si>
    <t>Żlobki</t>
  </si>
  <si>
    <t>Oświetlenie ulic, placów i dróg</t>
  </si>
  <si>
    <t>Informatyka</t>
  </si>
  <si>
    <t>Kultura fizyczna</t>
  </si>
  <si>
    <t>-Dotacje na realizację zadań realizowanych  drodze umów i porozumień między jst (§ 2310 )</t>
  </si>
  <si>
    <t>DZIAŁALNOŚĆ USŁUGOWA</t>
  </si>
  <si>
    <t>Opracowania geodezyjne i kartograficzne</t>
  </si>
  <si>
    <t>0870</t>
  </si>
  <si>
    <t>Wpływy ze sprzedaży składników majatkowych</t>
  </si>
  <si>
    <t>OBRONA NARODOWA</t>
  </si>
  <si>
    <t>Pozostałe wydatki obronne</t>
  </si>
  <si>
    <t>Wpływy ze zwrotów dotacji oraz płatności, w tym wykorzystanych niezgodnie z przeznaczeniem lub wykorzystanych z naruszeniem procedur, o których mowa w art.. 184 ustawy, pobranych nienależnie lub w nadmiernej wysokości</t>
  </si>
  <si>
    <t>Ochotnicze straże pożarne</t>
  </si>
  <si>
    <t>Uzupełnienie subwencji ogólnej dla jednostek samorządu terytorialnego</t>
  </si>
  <si>
    <t>Srodki na uzupełnienie dochodów gmin</t>
  </si>
  <si>
    <t>Dotacje celowe otrzymane z budżetu państwa na realizację inwestycji i zakupów inwestycyjnych własnych gmin (związków gmin)</t>
  </si>
  <si>
    <t>Wpływy do budżetu pozostałości srodków finansowych gromadzonych na wydzielonym rachunku jednostki budżetowej</t>
  </si>
  <si>
    <t>Usługi opiekuńcze i specjalistyczne usługi opiekuńcze</t>
  </si>
  <si>
    <t>Środki na dofinansowanie własnych zadań bieżących gmin (związków gmin), powiatów (zwiazków powiatów), samorzadów województw, pozyskane z innych źródeł</t>
  </si>
  <si>
    <t>Świetlice szkolne</t>
  </si>
  <si>
    <t>Działalność usługowa</t>
  </si>
  <si>
    <t>Obrona narodowa</t>
  </si>
  <si>
    <t>WYKONANIE    DOCHODÓW   BUDŻETU  GMINY  ZA  2012 ROK</t>
  </si>
  <si>
    <t>WYKONANIE DOCHODÓW  BUDŻETU GMINY ZA  2012 r.</t>
  </si>
  <si>
    <r>
      <t>-Dotacje otrzymywane z budżetu państwa na realizację zadań inwestycyjnych (</t>
    </r>
    <r>
      <rPr>
        <sz val="10"/>
        <rFont val="Czcionka tekstu podstawowego"/>
        <family val="0"/>
      </rPr>
      <t>§</t>
    </r>
    <r>
      <rPr>
        <sz val="10"/>
        <rFont val="Cambria"/>
        <family val="1"/>
      </rPr>
      <t xml:space="preserve"> 6330)</t>
    </r>
  </si>
  <si>
    <t>-Dotacje na realizację zadań finansowanych ze środków  UE (§ 2007,  § 2009 i § 6207, § 6209)</t>
  </si>
  <si>
    <t>do Zarządzenia Nr 25/2013</t>
  </si>
  <si>
    <t>z dnia 27 marca 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</si>
</sst>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0000"/>
    <numFmt numFmtId="171" formatCode="0.0"/>
    <numFmt numFmtId="172" formatCode="#,##0.000"/>
    <numFmt numFmtId="173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name val="Cambria"/>
      <family val="1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sz val="10"/>
      <color indexed="8"/>
      <name val="Cambria"/>
      <family val="1"/>
    </font>
    <font>
      <sz val="7"/>
      <name val="Cambria"/>
      <family val="1"/>
    </font>
    <font>
      <b/>
      <sz val="8"/>
      <color indexed="8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33" borderId="12" xfId="0" applyFont="1" applyFill="1" applyBorder="1" applyAlignment="1" quotePrefix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164" fontId="26" fillId="33" borderId="12" xfId="0" applyNumberFormat="1" applyFont="1" applyFill="1" applyBorder="1" applyAlignment="1">
      <alignment vertical="center"/>
    </xf>
    <xf numFmtId="4" fontId="26" fillId="33" borderId="12" xfId="0" applyNumberFormat="1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 quotePrefix="1">
      <alignment horizontal="center" vertical="center"/>
    </xf>
    <xf numFmtId="0" fontId="26" fillId="34" borderId="11" xfId="0" applyFont="1" applyFill="1" applyBorder="1" applyAlignment="1">
      <alignment horizontal="left" vertical="center" wrapText="1"/>
    </xf>
    <xf numFmtId="4" fontId="26" fillId="34" borderId="11" xfId="0" applyNumberFormat="1" applyFont="1" applyFill="1" applyBorder="1" applyAlignment="1">
      <alignment vertical="center"/>
    </xf>
    <xf numFmtId="2" fontId="26" fillId="34" borderId="11" xfId="0" applyNumberFormat="1" applyFont="1" applyFill="1" applyBorder="1" applyAlignment="1">
      <alignment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4" xfId="0" applyFont="1" applyBorder="1" applyAlignment="1">
      <alignment vertical="center" wrapText="1"/>
    </xf>
    <xf numFmtId="4" fontId="25" fillId="0" borderId="15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2" fontId="25" fillId="35" borderId="14" xfId="0" applyNumberFormat="1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0" fontId="25" fillId="0" borderId="15" xfId="0" applyFont="1" applyBorder="1" applyAlignment="1">
      <alignment vertical="center" wrapText="1"/>
    </xf>
    <xf numFmtId="164" fontId="25" fillId="0" borderId="16" xfId="0" applyNumberFormat="1" applyFont="1" applyBorder="1" applyAlignment="1">
      <alignment vertical="center"/>
    </xf>
    <xf numFmtId="2" fontId="25" fillId="35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/>
    </xf>
    <xf numFmtId="2" fontId="25" fillId="35" borderId="17" xfId="0" applyNumberFormat="1" applyFont="1" applyFill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6" fillId="19" borderId="12" xfId="0" applyNumberFormat="1" applyFont="1" applyFill="1" applyBorder="1" applyAlignment="1">
      <alignment vertical="center"/>
    </xf>
    <xf numFmtId="4" fontId="26" fillId="36" borderId="11" xfId="0" applyNumberFormat="1" applyFont="1" applyFill="1" applyBorder="1" applyAlignment="1">
      <alignment vertical="center"/>
    </xf>
    <xf numFmtId="2" fontId="25" fillId="0" borderId="14" xfId="0" applyNumberFormat="1" applyFont="1" applyBorder="1" applyAlignment="1">
      <alignment vertical="center"/>
    </xf>
    <xf numFmtId="2" fontId="25" fillId="0" borderId="15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0" fontId="25" fillId="0" borderId="16" xfId="0" applyFont="1" applyBorder="1" applyAlignment="1" quotePrefix="1">
      <alignment horizontal="center" vertical="center"/>
    </xf>
    <xf numFmtId="0" fontId="25" fillId="0" borderId="16" xfId="0" applyFont="1" applyBorder="1" applyAlignment="1">
      <alignment vertical="center" wrapText="1"/>
    </xf>
    <xf numFmtId="4" fontId="26" fillId="19" borderId="10" xfId="0" applyNumberFormat="1" applyFont="1" applyFill="1" applyBorder="1" applyAlignment="1">
      <alignment vertical="center"/>
    </xf>
    <xf numFmtId="4" fontId="26" fillId="34" borderId="12" xfId="0" applyNumberFormat="1" applyFont="1" applyFill="1" applyBorder="1" applyAlignment="1">
      <alignment vertical="center"/>
    </xf>
    <xf numFmtId="4" fontId="25" fillId="35" borderId="15" xfId="0" applyNumberFormat="1" applyFont="1" applyFill="1" applyBorder="1" applyAlignment="1">
      <alignment vertical="center"/>
    </xf>
    <xf numFmtId="4" fontId="25" fillId="35" borderId="16" xfId="0" applyNumberFormat="1" applyFont="1" applyFill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4" fontId="26" fillId="36" borderId="12" xfId="0" applyNumberFormat="1" applyFont="1" applyFill="1" applyBorder="1" applyAlignment="1">
      <alignment vertical="center"/>
    </xf>
    <xf numFmtId="4" fontId="25" fillId="35" borderId="17" xfId="0" applyNumberFormat="1" applyFont="1" applyFill="1" applyBorder="1" applyAlignment="1">
      <alignment vertical="center"/>
    </xf>
    <xf numFmtId="2" fontId="25" fillId="0" borderId="17" xfId="0" applyNumberFormat="1" applyFont="1" applyBorder="1" applyAlignment="1">
      <alignment vertical="center"/>
    </xf>
    <xf numFmtId="4" fontId="25" fillId="35" borderId="14" xfId="0" applyNumberFormat="1" applyFont="1" applyFill="1" applyBorder="1" applyAlignment="1">
      <alignment vertical="center"/>
    </xf>
    <xf numFmtId="4" fontId="25" fillId="35" borderId="13" xfId="0" applyNumberFormat="1" applyFont="1" applyFill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4" fontId="26" fillId="33" borderId="10" xfId="0" applyNumberFormat="1" applyFont="1" applyFill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25" fillId="0" borderId="18" xfId="0" applyFont="1" applyBorder="1" applyAlignment="1" quotePrefix="1">
      <alignment horizontal="center" vertical="center"/>
    </xf>
    <xf numFmtId="4" fontId="25" fillId="0" borderId="18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5" fillId="0" borderId="21" xfId="0" applyFont="1" applyBorder="1" applyAlignment="1" quotePrefix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4" fontId="26" fillId="34" borderId="13" xfId="0" applyNumberFormat="1" applyFont="1" applyFill="1" applyBorder="1" applyAlignment="1">
      <alignment vertical="center"/>
    </xf>
    <xf numFmtId="2" fontId="26" fillId="34" borderId="13" xfId="0" applyNumberFormat="1" applyFont="1" applyFill="1" applyBorder="1" applyAlignment="1">
      <alignment vertical="center"/>
    </xf>
    <xf numFmtId="2" fontId="26" fillId="34" borderId="12" xfId="0" applyNumberFormat="1" applyFont="1" applyFill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4" fontId="25" fillId="36" borderId="11" xfId="0" applyNumberFormat="1" applyFont="1" applyFill="1" applyBorder="1" applyAlignment="1">
      <alignment vertical="center"/>
    </xf>
    <xf numFmtId="4" fontId="25" fillId="35" borderId="18" xfId="0" applyNumberFormat="1" applyFont="1" applyFill="1" applyBorder="1" applyAlignment="1">
      <alignment vertical="center"/>
    </xf>
    <xf numFmtId="3" fontId="25" fillId="35" borderId="15" xfId="0" applyNumberFormat="1" applyFont="1" applyFill="1" applyBorder="1" applyAlignment="1">
      <alignment vertical="center" wrapText="1"/>
    </xf>
    <xf numFmtId="0" fontId="26" fillId="37" borderId="21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4" fontId="25" fillId="36" borderId="16" xfId="0" applyNumberFormat="1" applyFont="1" applyFill="1" applyBorder="1" applyAlignment="1">
      <alignment vertical="center"/>
    </xf>
    <xf numFmtId="0" fontId="25" fillId="0" borderId="24" xfId="0" applyFont="1" applyBorder="1" applyAlignment="1" quotePrefix="1">
      <alignment horizontal="center" vertical="center"/>
    </xf>
    <xf numFmtId="4" fontId="25" fillId="36" borderId="17" xfId="0" applyNumberFormat="1" applyFont="1" applyFill="1" applyBorder="1" applyAlignment="1">
      <alignment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4" fontId="26" fillId="34" borderId="14" xfId="0" applyNumberFormat="1" applyFont="1" applyFill="1" applyBorder="1" applyAlignment="1">
      <alignment vertical="center"/>
    </xf>
    <xf numFmtId="0" fontId="26" fillId="33" borderId="25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left" vertical="center" wrapText="1"/>
    </xf>
    <xf numFmtId="4" fontId="26" fillId="36" borderId="13" xfId="0" applyNumberFormat="1" applyFont="1" applyFill="1" applyBorder="1" applyAlignment="1">
      <alignment vertical="center"/>
    </xf>
    <xf numFmtId="4" fontId="25" fillId="36" borderId="13" xfId="0" applyNumberFormat="1" applyFont="1" applyFill="1" applyBorder="1" applyAlignment="1">
      <alignment vertical="center"/>
    </xf>
    <xf numFmtId="4" fontId="27" fillId="33" borderId="12" xfId="0" applyNumberFormat="1" applyFont="1" applyFill="1" applyBorder="1" applyAlignment="1">
      <alignment vertical="center"/>
    </xf>
    <xf numFmtId="4" fontId="27" fillId="36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7" xfId="0" applyFont="1" applyBorder="1" applyAlignment="1">
      <alignment vertical="center" wrapText="1"/>
    </xf>
    <xf numFmtId="3" fontId="28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 wrapText="1"/>
    </xf>
    <xf numFmtId="3" fontId="28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 wrapText="1"/>
    </xf>
    <xf numFmtId="3" fontId="28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left" vertical="center" wrapText="1"/>
    </xf>
    <xf numFmtId="164" fontId="26" fillId="33" borderId="31" xfId="0" applyNumberFormat="1" applyFont="1" applyFill="1" applyBorder="1" applyAlignment="1">
      <alignment vertical="center"/>
    </xf>
    <xf numFmtId="4" fontId="26" fillId="33" borderId="31" xfId="0" applyNumberFormat="1" applyFont="1" applyFill="1" applyBorder="1" applyAlignment="1">
      <alignment vertical="center"/>
    </xf>
    <xf numFmtId="4" fontId="27" fillId="33" borderId="32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center" wrapText="1"/>
    </xf>
    <xf numFmtId="0" fontId="25" fillId="19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 quotePrefix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26" fillId="36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 quotePrefix="1">
      <alignment horizontal="center" vertical="center"/>
    </xf>
    <xf numFmtId="0" fontId="26" fillId="19" borderId="10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2" fontId="26" fillId="19" borderId="10" xfId="0" applyNumberFormat="1" applyFont="1" applyFill="1" applyBorder="1" applyAlignment="1">
      <alignment vertical="center"/>
    </xf>
    <xf numFmtId="164" fontId="26" fillId="36" borderId="11" xfId="0" applyNumberFormat="1" applyFont="1" applyFill="1" applyBorder="1" applyAlignment="1">
      <alignment vertical="center"/>
    </xf>
    <xf numFmtId="2" fontId="26" fillId="36" borderId="11" xfId="0" applyNumberFormat="1" applyFont="1" applyFill="1" applyBorder="1" applyAlignment="1">
      <alignment vertical="center"/>
    </xf>
    <xf numFmtId="2" fontId="25" fillId="35" borderId="13" xfId="0" applyNumberFormat="1" applyFont="1" applyFill="1" applyBorder="1" applyAlignment="1">
      <alignment vertical="center"/>
    </xf>
    <xf numFmtId="0" fontId="25" fillId="13" borderId="10" xfId="0" applyFont="1" applyFill="1" applyBorder="1" applyAlignment="1" quotePrefix="1">
      <alignment horizontal="center" vertical="center"/>
    </xf>
    <xf numFmtId="0" fontId="26" fillId="13" borderId="10" xfId="0" applyFont="1" applyFill="1" applyBorder="1" applyAlignment="1" quotePrefix="1">
      <alignment horizontal="center" vertical="center"/>
    </xf>
    <xf numFmtId="0" fontId="26" fillId="36" borderId="11" xfId="0" applyFont="1" applyFill="1" applyBorder="1" applyAlignment="1" quotePrefix="1">
      <alignment horizontal="center" vertical="center"/>
    </xf>
    <xf numFmtId="0" fontId="26" fillId="13" borderId="10" xfId="0" applyFont="1" applyFill="1" applyBorder="1" applyAlignment="1">
      <alignment vertical="center" wrapText="1"/>
    </xf>
    <xf numFmtId="164" fontId="26" fillId="13" borderId="10" xfId="0" applyNumberFormat="1" applyFont="1" applyFill="1" applyBorder="1" applyAlignment="1">
      <alignment vertical="center"/>
    </xf>
    <xf numFmtId="4" fontId="26" fillId="13" borderId="10" xfId="0" applyNumberFormat="1" applyFont="1" applyFill="1" applyBorder="1" applyAlignment="1">
      <alignment vertical="center"/>
    </xf>
    <xf numFmtId="2" fontId="26" fillId="13" borderId="10" xfId="0" applyNumberFormat="1" applyFont="1" applyFill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5" fillId="36" borderId="19" xfId="0" applyFont="1" applyFill="1" applyBorder="1" applyAlignment="1" quotePrefix="1">
      <alignment horizontal="center" vertical="center"/>
    </xf>
    <xf numFmtId="0" fontId="25" fillId="36" borderId="20" xfId="0" applyFont="1" applyFill="1" applyBorder="1" applyAlignment="1" quotePrefix="1">
      <alignment horizontal="center" vertical="center"/>
    </xf>
    <xf numFmtId="0" fontId="26" fillId="36" borderId="19" xfId="0" applyFont="1" applyFill="1" applyBorder="1" applyAlignment="1" quotePrefix="1">
      <alignment horizontal="center" vertical="center"/>
    </xf>
    <xf numFmtId="0" fontId="26" fillId="36" borderId="20" xfId="0" applyFont="1" applyFill="1" applyBorder="1" applyAlignment="1" quotePrefix="1">
      <alignment horizontal="center" vertical="center"/>
    </xf>
    <xf numFmtId="4" fontId="25" fillId="37" borderId="15" xfId="0" applyNumberFormat="1" applyFont="1" applyFill="1" applyBorder="1" applyAlignment="1">
      <alignment vertical="center"/>
    </xf>
    <xf numFmtId="2" fontId="25" fillId="37" borderId="15" xfId="0" applyNumberFormat="1" applyFont="1" applyFill="1" applyBorder="1" applyAlignment="1">
      <alignment vertical="center"/>
    </xf>
    <xf numFmtId="171" fontId="26" fillId="34" borderId="11" xfId="0" applyNumberFormat="1" applyFont="1" applyFill="1" applyBorder="1" applyAlignment="1">
      <alignment vertical="center"/>
    </xf>
    <xf numFmtId="0" fontId="1" fillId="37" borderId="0" xfId="0" applyFont="1" applyFill="1" applyAlignment="1">
      <alignment vertical="center"/>
    </xf>
    <xf numFmtId="4" fontId="26" fillId="36" borderId="16" xfId="0" applyNumberFormat="1" applyFont="1" applyFill="1" applyBorder="1" applyAlignment="1">
      <alignment vertical="center"/>
    </xf>
    <xf numFmtId="4" fontId="26" fillId="36" borderId="17" xfId="0" applyNumberFormat="1" applyFont="1" applyFill="1" applyBorder="1" applyAlignment="1">
      <alignment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left" vertical="center" wrapText="1"/>
    </xf>
    <xf numFmtId="2" fontId="26" fillId="36" borderId="12" xfId="0" applyNumberFormat="1" applyFont="1" applyFill="1" applyBorder="1" applyAlignment="1">
      <alignment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left" vertical="center" wrapText="1"/>
    </xf>
    <xf numFmtId="4" fontId="25" fillId="37" borderId="12" xfId="0" applyNumberFormat="1" applyFont="1" applyFill="1" applyBorder="1" applyAlignment="1">
      <alignment vertical="center"/>
    </xf>
    <xf numFmtId="2" fontId="25" fillId="37" borderId="12" xfId="0" applyNumberFormat="1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171" fontId="26" fillId="33" borderId="10" xfId="0" applyNumberFormat="1" applyFont="1" applyFill="1" applyBorder="1" applyAlignment="1">
      <alignment vertical="center"/>
    </xf>
    <xf numFmtId="171" fontId="26" fillId="33" borderId="12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6" fillId="33" borderId="10" xfId="0" applyFont="1" applyFill="1" applyBorder="1" applyAlignment="1" quotePrefix="1">
      <alignment horizontal="center" vertical="center"/>
    </xf>
    <xf numFmtId="0" fontId="25" fillId="35" borderId="17" xfId="0" applyFont="1" applyFill="1" applyBorder="1" applyAlignment="1" quotePrefix="1">
      <alignment horizontal="center" vertical="center"/>
    </xf>
    <xf numFmtId="0" fontId="25" fillId="0" borderId="35" xfId="0" applyFont="1" applyBorder="1" applyAlignment="1" quotePrefix="1">
      <alignment horizontal="center" vertical="center"/>
    </xf>
    <xf numFmtId="2" fontId="25" fillId="35" borderId="16" xfId="0" applyNumberFormat="1" applyFont="1" applyFill="1" applyBorder="1" applyAlignment="1">
      <alignment vertical="center"/>
    </xf>
    <xf numFmtId="0" fontId="25" fillId="0" borderId="36" xfId="0" applyFont="1" applyBorder="1" applyAlignment="1" quotePrefix="1">
      <alignment horizontal="center" vertical="center"/>
    </xf>
    <xf numFmtId="4" fontId="25" fillId="36" borderId="10" xfId="0" applyNumberFormat="1" applyFont="1" applyFill="1" applyBorder="1" applyAlignment="1">
      <alignment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5" fillId="35" borderId="18" xfId="0" applyFont="1" applyFill="1" applyBorder="1" applyAlignment="1" quotePrefix="1">
      <alignment horizontal="center" vertical="center"/>
    </xf>
    <xf numFmtId="0" fontId="25" fillId="35" borderId="18" xfId="0" applyFont="1" applyFill="1" applyBorder="1" applyAlignment="1">
      <alignment vertical="center" wrapText="1"/>
    </xf>
    <xf numFmtId="4" fontId="26" fillId="36" borderId="10" xfId="0" applyNumberFormat="1" applyFont="1" applyFill="1" applyBorder="1" applyAlignment="1">
      <alignment vertical="center"/>
    </xf>
    <xf numFmtId="0" fontId="3" fillId="38" borderId="37" xfId="0" applyFont="1" applyFill="1" applyBorder="1" applyAlignment="1">
      <alignment vertical="center"/>
    </xf>
    <xf numFmtId="0" fontId="24" fillId="38" borderId="31" xfId="0" applyFont="1" applyFill="1" applyBorder="1" applyAlignment="1">
      <alignment horizontal="left" vertical="center" wrapText="1"/>
    </xf>
    <xf numFmtId="3" fontId="30" fillId="38" borderId="31" xfId="0" applyNumberFormat="1" applyFont="1" applyFill="1" applyBorder="1" applyAlignment="1">
      <alignment vertical="center"/>
    </xf>
    <xf numFmtId="4" fontId="30" fillId="38" borderId="31" xfId="0" applyNumberFormat="1" applyFont="1" applyFill="1" applyBorder="1" applyAlignment="1">
      <alignment vertical="center"/>
    </xf>
    <xf numFmtId="2" fontId="26" fillId="38" borderId="31" xfId="0" applyNumberFormat="1" applyFont="1" applyFill="1" applyBorder="1" applyAlignment="1">
      <alignment vertical="center"/>
    </xf>
    <xf numFmtId="2" fontId="26" fillId="38" borderId="32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29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5" fillId="0" borderId="0" xfId="0" applyFont="1" applyAlignment="1" quotePrefix="1">
      <alignment vertical="center"/>
    </xf>
    <xf numFmtId="0" fontId="25" fillId="0" borderId="18" xfId="0" applyFont="1" applyBorder="1" applyAlignment="1">
      <alignment horizontal="center" vertical="center"/>
    </xf>
    <xf numFmtId="0" fontId="26" fillId="37" borderId="24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25" fillId="0" borderId="38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 quotePrefix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7">
      <pane ySplit="1065" topLeftCell="A167" activePane="bottomLeft" state="split"/>
      <selection pane="topLeft" activeCell="Y17" sqref="Y17"/>
      <selection pane="bottomLeft" activeCell="N21" sqref="N21:O21"/>
    </sheetView>
  </sheetViews>
  <sheetFormatPr defaultColWidth="9.00390625" defaultRowHeight="12.75"/>
  <cols>
    <col min="1" max="1" width="5.00390625" style="1" customWidth="1"/>
    <col min="2" max="2" width="6.00390625" style="1" customWidth="1"/>
    <col min="3" max="3" width="4.375" style="1" customWidth="1"/>
    <col min="4" max="4" width="34.25390625" style="1" customWidth="1"/>
    <col min="5" max="5" width="12.00390625" style="1" customWidth="1"/>
    <col min="6" max="6" width="13.00390625" style="1" customWidth="1"/>
    <col min="7" max="7" width="12.375" style="1" customWidth="1"/>
    <col min="8" max="8" width="12.75390625" style="1" customWidth="1"/>
    <col min="9" max="9" width="6.625" style="1" customWidth="1"/>
    <col min="10" max="10" width="13.25390625" style="1" customWidth="1"/>
    <col min="11" max="11" width="6.625" style="1" customWidth="1"/>
    <col min="12" max="12" width="11.00390625" style="1" customWidth="1"/>
    <col min="13" max="13" width="5.75390625" style="1" customWidth="1"/>
    <col min="14" max="16384" width="9.125" style="1" customWidth="1"/>
  </cols>
  <sheetData>
    <row r="1" spans="1:13" ht="12.75" customHeight="1">
      <c r="A1" s="7"/>
      <c r="B1" s="7"/>
      <c r="C1" s="7"/>
      <c r="D1" s="8"/>
      <c r="E1" s="9"/>
      <c r="F1" s="9"/>
      <c r="G1" s="9"/>
      <c r="H1" s="9"/>
      <c r="I1" s="9"/>
      <c r="J1" s="9" t="s">
        <v>104</v>
      </c>
      <c r="K1" s="9"/>
      <c r="L1" s="9"/>
      <c r="M1" s="9"/>
    </row>
    <row r="2" spans="1:13" ht="12.75">
      <c r="A2" s="7"/>
      <c r="B2" s="7"/>
      <c r="C2" s="7"/>
      <c r="D2" s="10"/>
      <c r="E2" s="10"/>
      <c r="F2" s="10"/>
      <c r="G2" s="10"/>
      <c r="H2" s="10"/>
      <c r="I2" s="10"/>
      <c r="J2" s="10" t="s">
        <v>175</v>
      </c>
      <c r="K2" s="10"/>
      <c r="L2" s="10"/>
      <c r="M2" s="10"/>
    </row>
    <row r="3" spans="1:13" ht="12.75">
      <c r="A3" s="7"/>
      <c r="B3" s="7"/>
      <c r="C3" s="7"/>
      <c r="D3" s="11"/>
      <c r="E3" s="11"/>
      <c r="F3" s="11"/>
      <c r="G3" s="11"/>
      <c r="H3" s="11"/>
      <c r="I3" s="11"/>
      <c r="J3" s="11" t="s">
        <v>92</v>
      </c>
      <c r="K3" s="11"/>
      <c r="L3" s="11"/>
      <c r="M3" s="11"/>
    </row>
    <row r="4" spans="1:13" ht="12.75">
      <c r="A4" s="7"/>
      <c r="B4" s="7"/>
      <c r="C4" s="7"/>
      <c r="D4" s="11"/>
      <c r="E4" s="11"/>
      <c r="F4" s="11"/>
      <c r="G4" s="11"/>
      <c r="H4" s="11"/>
      <c r="I4" s="11"/>
      <c r="J4" s="11" t="s">
        <v>176</v>
      </c>
      <c r="K4" s="11"/>
      <c r="L4" s="11"/>
      <c r="M4" s="11"/>
    </row>
    <row r="5" spans="1:13" ht="4.5" customHeight="1">
      <c r="A5" s="7"/>
      <c r="B5" s="7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7.25" customHeight="1">
      <c r="A6" s="218" t="s">
        <v>172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6" customHeight="1">
      <c r="A7" s="12"/>
      <c r="B7" s="12"/>
      <c r="C7" s="12"/>
      <c r="D7" s="12"/>
      <c r="E7" s="12"/>
      <c r="F7" s="12"/>
      <c r="G7" s="12"/>
      <c r="H7" s="7"/>
      <c r="I7" s="7"/>
      <c r="J7" s="7"/>
      <c r="K7" s="7"/>
      <c r="L7" s="7"/>
      <c r="M7" s="7"/>
    </row>
    <row r="8" spans="1:13" ht="12" customHeight="1">
      <c r="A8" s="221" t="s">
        <v>49</v>
      </c>
      <c r="B8" s="221"/>
      <c r="C8" s="221"/>
      <c r="D8" s="222" t="s">
        <v>52</v>
      </c>
      <c r="E8" s="216" t="s">
        <v>91</v>
      </c>
      <c r="F8" s="213" t="s">
        <v>141</v>
      </c>
      <c r="G8" s="214"/>
      <c r="H8" s="219" t="s">
        <v>89</v>
      </c>
      <c r="I8" s="219" t="s">
        <v>90</v>
      </c>
      <c r="J8" s="224" t="s">
        <v>141</v>
      </c>
      <c r="K8" s="225"/>
      <c r="L8" s="225"/>
      <c r="M8" s="226"/>
    </row>
    <row r="9" spans="1:13" ht="12.75" customHeight="1">
      <c r="A9" s="13" t="s">
        <v>50</v>
      </c>
      <c r="B9" s="13" t="s">
        <v>93</v>
      </c>
      <c r="C9" s="13" t="s">
        <v>51</v>
      </c>
      <c r="D9" s="223"/>
      <c r="E9" s="217"/>
      <c r="F9" s="14" t="s">
        <v>111</v>
      </c>
      <c r="G9" s="14" t="s">
        <v>142</v>
      </c>
      <c r="H9" s="220"/>
      <c r="I9" s="220"/>
      <c r="J9" s="14" t="s">
        <v>111</v>
      </c>
      <c r="K9" s="14" t="s">
        <v>90</v>
      </c>
      <c r="L9" s="14" t="s">
        <v>142</v>
      </c>
      <c r="M9" s="15" t="s">
        <v>90</v>
      </c>
    </row>
    <row r="10" spans="1:13" ht="9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  <c r="J10" s="17">
        <v>10</v>
      </c>
      <c r="K10" s="16">
        <v>11</v>
      </c>
      <c r="L10" s="17">
        <v>12</v>
      </c>
      <c r="M10" s="16">
        <v>13</v>
      </c>
    </row>
    <row r="11" spans="1:13" s="3" customFormat="1" ht="13.5" customHeight="1">
      <c r="A11" s="18" t="s">
        <v>1</v>
      </c>
      <c r="B11" s="19"/>
      <c r="C11" s="18"/>
      <c r="D11" s="20" t="s">
        <v>4</v>
      </c>
      <c r="E11" s="22">
        <f>E12+E15</f>
        <v>2705853</v>
      </c>
      <c r="F11" s="22">
        <f>F12+F15</f>
        <v>247854</v>
      </c>
      <c r="G11" s="22">
        <f>G12+G15</f>
        <v>2457999</v>
      </c>
      <c r="H11" s="22">
        <f>H12+H15</f>
        <v>2710096.43</v>
      </c>
      <c r="I11" s="22">
        <f aca="true" t="shared" si="0" ref="I11:I17">H11*100/E11</f>
        <v>100.1568241142442</v>
      </c>
      <c r="J11" s="22">
        <f>J12+J15</f>
        <v>252097.43</v>
      </c>
      <c r="K11" s="22">
        <f aca="true" t="shared" si="1" ref="K11:K17">J11*100/E11</f>
        <v>9.31674521860574</v>
      </c>
      <c r="L11" s="22">
        <f>L12+L15</f>
        <v>2457999</v>
      </c>
      <c r="M11" s="182">
        <f>M12</f>
        <v>100</v>
      </c>
    </row>
    <row r="12" spans="1:13" s="3" customFormat="1" ht="13.5" customHeight="1">
      <c r="A12" s="24"/>
      <c r="B12" s="25" t="s">
        <v>2</v>
      </c>
      <c r="C12" s="25"/>
      <c r="D12" s="26" t="s">
        <v>3</v>
      </c>
      <c r="E12" s="27">
        <f>SUM(E13:E14)</f>
        <v>2657999</v>
      </c>
      <c r="F12" s="27">
        <f>SUM(F13:F14)</f>
        <v>200000</v>
      </c>
      <c r="G12" s="27">
        <f>SUM(G13:G14)</f>
        <v>2457999</v>
      </c>
      <c r="H12" s="27">
        <f>SUM(H13:H14)</f>
        <v>2661447</v>
      </c>
      <c r="I12" s="27">
        <f t="shared" si="0"/>
        <v>100.12972164398857</v>
      </c>
      <c r="J12" s="27">
        <f>J13</f>
        <v>203448</v>
      </c>
      <c r="K12" s="27">
        <f t="shared" si="1"/>
        <v>7.654178951910817</v>
      </c>
      <c r="L12" s="27">
        <f>SUM(L13:L14)</f>
        <v>2457999</v>
      </c>
      <c r="M12" s="167">
        <f>M14</f>
        <v>100</v>
      </c>
    </row>
    <row r="13" spans="1:13" s="3" customFormat="1" ht="23.25" customHeight="1">
      <c r="A13" s="29"/>
      <c r="B13" s="29"/>
      <c r="C13" s="30" t="s">
        <v>53</v>
      </c>
      <c r="D13" s="31" t="s">
        <v>7</v>
      </c>
      <c r="E13" s="33">
        <v>200000</v>
      </c>
      <c r="F13" s="33">
        <f>E13</f>
        <v>200000</v>
      </c>
      <c r="G13" s="33"/>
      <c r="H13" s="32">
        <v>203448</v>
      </c>
      <c r="I13" s="32">
        <f t="shared" si="0"/>
        <v>101.724</v>
      </c>
      <c r="J13" s="32">
        <f>H13</f>
        <v>203448</v>
      </c>
      <c r="K13" s="33">
        <f t="shared" si="1"/>
        <v>101.724</v>
      </c>
      <c r="L13" s="33"/>
      <c r="M13" s="34"/>
    </row>
    <row r="14" spans="1:13" s="3" customFormat="1" ht="42" customHeight="1">
      <c r="A14" s="29"/>
      <c r="B14" s="29"/>
      <c r="C14" s="30">
        <v>6207</v>
      </c>
      <c r="D14" s="140" t="s">
        <v>126</v>
      </c>
      <c r="E14" s="33">
        <v>2457999</v>
      </c>
      <c r="F14" s="33"/>
      <c r="G14" s="33">
        <f>E14</f>
        <v>2457999</v>
      </c>
      <c r="H14" s="33">
        <v>2457999</v>
      </c>
      <c r="I14" s="32">
        <f t="shared" si="0"/>
        <v>100</v>
      </c>
      <c r="J14" s="33"/>
      <c r="K14" s="33"/>
      <c r="L14" s="33">
        <f>H14</f>
        <v>2457999</v>
      </c>
      <c r="M14" s="34">
        <f>L14*100/G14</f>
        <v>100</v>
      </c>
    </row>
    <row r="15" spans="1:13" s="3" customFormat="1" ht="12.75" customHeight="1">
      <c r="A15" s="24"/>
      <c r="B15" s="25" t="s">
        <v>105</v>
      </c>
      <c r="C15" s="25"/>
      <c r="D15" s="26" t="s">
        <v>6</v>
      </c>
      <c r="E15" s="27">
        <f>E16+E17</f>
        <v>47854</v>
      </c>
      <c r="F15" s="27">
        <f>F16+F17</f>
        <v>47854</v>
      </c>
      <c r="G15" s="27"/>
      <c r="H15" s="27">
        <f>H16+H17</f>
        <v>48649.43</v>
      </c>
      <c r="I15" s="27">
        <f t="shared" si="0"/>
        <v>101.66220169682785</v>
      </c>
      <c r="J15" s="27">
        <f>J16+J17</f>
        <v>48649.43</v>
      </c>
      <c r="K15" s="27">
        <f t="shared" si="1"/>
        <v>101.66220169682785</v>
      </c>
      <c r="L15" s="27"/>
      <c r="M15" s="28"/>
    </row>
    <row r="16" spans="1:13" s="3" customFormat="1" ht="22.5" customHeight="1">
      <c r="A16" s="35"/>
      <c r="B16" s="35"/>
      <c r="C16" s="36" t="s">
        <v>54</v>
      </c>
      <c r="D16" s="204" t="s">
        <v>109</v>
      </c>
      <c r="E16" s="44">
        <v>800</v>
      </c>
      <c r="F16" s="44">
        <f>E16</f>
        <v>800</v>
      </c>
      <c r="G16" s="44"/>
      <c r="H16" s="32">
        <v>1596.29</v>
      </c>
      <c r="I16" s="32">
        <f t="shared" si="0"/>
        <v>199.53625</v>
      </c>
      <c r="J16" s="32">
        <f>H16</f>
        <v>1596.29</v>
      </c>
      <c r="K16" s="32">
        <f t="shared" si="1"/>
        <v>199.53625</v>
      </c>
      <c r="L16" s="32"/>
      <c r="M16" s="39"/>
    </row>
    <row r="17" spans="1:13" s="3" customFormat="1" ht="33.75" customHeight="1">
      <c r="A17" s="35"/>
      <c r="B17" s="35"/>
      <c r="C17" s="40">
        <v>2010</v>
      </c>
      <c r="D17" s="201" t="s">
        <v>14</v>
      </c>
      <c r="E17" s="44">
        <v>47054</v>
      </c>
      <c r="F17" s="44">
        <f>E17</f>
        <v>47054</v>
      </c>
      <c r="G17" s="44"/>
      <c r="H17" s="42">
        <v>47053.14</v>
      </c>
      <c r="I17" s="42">
        <f t="shared" si="0"/>
        <v>99.99817231266205</v>
      </c>
      <c r="J17" s="32">
        <f>H17</f>
        <v>47053.14</v>
      </c>
      <c r="K17" s="32">
        <f t="shared" si="1"/>
        <v>99.99817231266205</v>
      </c>
      <c r="L17" s="42"/>
      <c r="M17" s="43"/>
    </row>
    <row r="18" spans="1:13" s="3" customFormat="1" ht="13.5" customHeight="1">
      <c r="A18" s="18">
        <v>600</v>
      </c>
      <c r="B18" s="19"/>
      <c r="C18" s="18"/>
      <c r="D18" s="20" t="s">
        <v>132</v>
      </c>
      <c r="E18" s="22">
        <f>E19</f>
        <v>0</v>
      </c>
      <c r="F18" s="22">
        <f>F19</f>
        <v>0</v>
      </c>
      <c r="G18" s="22"/>
      <c r="H18" s="22">
        <f>H19</f>
        <v>11475.75</v>
      </c>
      <c r="I18" s="22"/>
      <c r="J18" s="22">
        <f>J19</f>
        <v>11475.75</v>
      </c>
      <c r="K18" s="22"/>
      <c r="L18" s="22"/>
      <c r="M18" s="23"/>
    </row>
    <row r="19" spans="1:13" s="3" customFormat="1" ht="12" customHeight="1">
      <c r="A19" s="24"/>
      <c r="B19" s="25">
        <v>60016</v>
      </c>
      <c r="C19" s="25"/>
      <c r="D19" s="26" t="s">
        <v>133</v>
      </c>
      <c r="E19" s="27">
        <f>SUM(E20:E20)</f>
        <v>0</v>
      </c>
      <c r="F19" s="27">
        <f>SUM(F20:F20)</f>
        <v>0</v>
      </c>
      <c r="G19" s="27"/>
      <c r="H19" s="27">
        <f>SUM(H20:H20)</f>
        <v>11475.75</v>
      </c>
      <c r="I19" s="27"/>
      <c r="J19" s="27">
        <f>SUM(J20:J20)</f>
        <v>11475.75</v>
      </c>
      <c r="K19" s="27"/>
      <c r="L19" s="27"/>
      <c r="M19" s="28"/>
    </row>
    <row r="20" spans="1:13" s="3" customFormat="1" ht="12" customHeight="1">
      <c r="A20" s="29"/>
      <c r="B20" s="29"/>
      <c r="C20" s="30" t="s">
        <v>134</v>
      </c>
      <c r="D20" s="31" t="s">
        <v>144</v>
      </c>
      <c r="E20" s="33">
        <v>0</v>
      </c>
      <c r="F20" s="33">
        <f>E20</f>
        <v>0</v>
      </c>
      <c r="G20" s="33"/>
      <c r="H20" s="32">
        <v>11475.75</v>
      </c>
      <c r="I20" s="38"/>
      <c r="J20" s="32">
        <f>H20</f>
        <v>11475.75</v>
      </c>
      <c r="K20" s="33"/>
      <c r="L20" s="33"/>
      <c r="M20" s="34"/>
    </row>
    <row r="21" spans="1:13" s="3" customFormat="1" ht="13.5" customHeight="1">
      <c r="A21" s="19">
        <v>700</v>
      </c>
      <c r="B21" s="19"/>
      <c r="C21" s="19"/>
      <c r="D21" s="20" t="s">
        <v>9</v>
      </c>
      <c r="E21" s="22">
        <f>E22</f>
        <v>24976838</v>
      </c>
      <c r="F21" s="22">
        <f>F22</f>
        <v>2726838</v>
      </c>
      <c r="G21" s="22">
        <f>G22</f>
        <v>22250000</v>
      </c>
      <c r="H21" s="22">
        <f>H22</f>
        <v>4147249.99</v>
      </c>
      <c r="I21" s="45">
        <f aca="true" t="shared" si="2" ref="I21:I43">H21*100/E21</f>
        <v>16.604383589307822</v>
      </c>
      <c r="J21" s="22">
        <f>J22</f>
        <v>2753449.99</v>
      </c>
      <c r="K21" s="22">
        <f>J21*100/F21</f>
        <v>100.97592852967429</v>
      </c>
      <c r="L21" s="22">
        <f>L22</f>
        <v>1393800</v>
      </c>
      <c r="M21" s="98">
        <f>L21*100/E21</f>
        <v>5.580370101291445</v>
      </c>
    </row>
    <row r="22" spans="1:13" s="3" customFormat="1" ht="15" customHeight="1">
      <c r="A22" s="24"/>
      <c r="B22" s="24">
        <v>70005</v>
      </c>
      <c r="C22" s="24"/>
      <c r="D22" s="26" t="s">
        <v>8</v>
      </c>
      <c r="E22" s="27">
        <f>SUM(E23:E30)</f>
        <v>24976838</v>
      </c>
      <c r="F22" s="27">
        <f>SUM(F23:F30)</f>
        <v>2726838</v>
      </c>
      <c r="G22" s="27">
        <f>SUM(G23:G30)</f>
        <v>22250000</v>
      </c>
      <c r="H22" s="27">
        <f>SUM(H23:H29)</f>
        <v>4147249.99</v>
      </c>
      <c r="I22" s="46">
        <f t="shared" si="2"/>
        <v>16.604383589307822</v>
      </c>
      <c r="J22" s="27">
        <f>SUM(J23:J29)</f>
        <v>2753449.99</v>
      </c>
      <c r="K22" s="27">
        <f>J22*100/F22</f>
        <v>100.97592852967429</v>
      </c>
      <c r="L22" s="46">
        <f>SUM(L23:L30)</f>
        <v>1393800</v>
      </c>
      <c r="M22" s="99">
        <f>L22*100/E22</f>
        <v>5.580370101291445</v>
      </c>
    </row>
    <row r="23" spans="1:13" ht="24.75" customHeight="1">
      <c r="A23" s="29"/>
      <c r="B23" s="29"/>
      <c r="C23" s="30" t="s">
        <v>56</v>
      </c>
      <c r="D23" s="31" t="s">
        <v>76</v>
      </c>
      <c r="E23" s="33">
        <v>256611</v>
      </c>
      <c r="F23" s="33">
        <f aca="true" t="shared" si="3" ref="F23:F30">E23</f>
        <v>256611</v>
      </c>
      <c r="G23" s="33"/>
      <c r="H23" s="33">
        <v>256605.46</v>
      </c>
      <c r="I23" s="33">
        <f t="shared" si="2"/>
        <v>99.99784109021047</v>
      </c>
      <c r="J23" s="33">
        <f aca="true" t="shared" si="4" ref="J23:J30">H23</f>
        <v>256605.46</v>
      </c>
      <c r="K23" s="33">
        <f>J23*100/F23</f>
        <v>99.99784109021047</v>
      </c>
      <c r="L23" s="33"/>
      <c r="M23" s="47"/>
    </row>
    <row r="24" spans="1:13" ht="31.5">
      <c r="A24" s="29"/>
      <c r="B24" s="29"/>
      <c r="C24" s="36" t="s">
        <v>54</v>
      </c>
      <c r="D24" s="37" t="s">
        <v>109</v>
      </c>
      <c r="E24" s="32">
        <v>1931727</v>
      </c>
      <c r="F24" s="33">
        <f t="shared" si="3"/>
        <v>1931727</v>
      </c>
      <c r="G24" s="32"/>
      <c r="H24" s="32">
        <v>1980202.14</v>
      </c>
      <c r="I24" s="32">
        <f t="shared" si="2"/>
        <v>102.50941980932089</v>
      </c>
      <c r="J24" s="33">
        <f t="shared" si="4"/>
        <v>1980202.14</v>
      </c>
      <c r="K24" s="33">
        <f>J24*100/F24</f>
        <v>102.50941980932089</v>
      </c>
      <c r="L24" s="33"/>
      <c r="M24" s="47"/>
    </row>
    <row r="25" spans="1:13" ht="38.25" customHeight="1">
      <c r="A25" s="29"/>
      <c r="B25" s="29"/>
      <c r="C25" s="36" t="s">
        <v>119</v>
      </c>
      <c r="D25" s="37" t="s">
        <v>120</v>
      </c>
      <c r="E25" s="32">
        <v>22250000</v>
      </c>
      <c r="F25" s="32"/>
      <c r="G25" s="32">
        <f>E25</f>
        <v>22250000</v>
      </c>
      <c r="H25" s="32">
        <v>1393800</v>
      </c>
      <c r="I25" s="32">
        <f t="shared" si="2"/>
        <v>6.264269662921349</v>
      </c>
      <c r="J25" s="32"/>
      <c r="K25" s="33"/>
      <c r="L25" s="33">
        <f>H25</f>
        <v>1393800</v>
      </c>
      <c r="M25" s="34">
        <f>L25*100/G25</f>
        <v>6.264269662921349</v>
      </c>
    </row>
    <row r="26" spans="1:13" ht="13.5" customHeight="1">
      <c r="A26" s="29"/>
      <c r="B26" s="29"/>
      <c r="C26" s="36" t="s">
        <v>57</v>
      </c>
      <c r="D26" s="37" t="s">
        <v>10</v>
      </c>
      <c r="E26" s="32">
        <v>8000</v>
      </c>
      <c r="F26" s="32">
        <f t="shared" si="3"/>
        <v>8000</v>
      </c>
      <c r="G26" s="32"/>
      <c r="H26" s="32">
        <v>7915.99</v>
      </c>
      <c r="I26" s="32">
        <f t="shared" si="2"/>
        <v>98.949875</v>
      </c>
      <c r="J26" s="32">
        <f t="shared" si="4"/>
        <v>7915.99</v>
      </c>
      <c r="K26" s="33">
        <f aca="true" t="shared" si="5" ref="K26:K43">J26*100/F26</f>
        <v>98.949875</v>
      </c>
      <c r="L26" s="32"/>
      <c r="M26" s="48"/>
    </row>
    <row r="27" spans="1:13" ht="13.5" customHeight="1">
      <c r="A27" s="29"/>
      <c r="B27" s="29"/>
      <c r="C27" s="36" t="s">
        <v>58</v>
      </c>
      <c r="D27" s="37" t="s">
        <v>94</v>
      </c>
      <c r="E27" s="32">
        <v>12000</v>
      </c>
      <c r="F27" s="32">
        <f t="shared" si="3"/>
        <v>12000</v>
      </c>
      <c r="G27" s="32"/>
      <c r="H27" s="32">
        <v>12957.66</v>
      </c>
      <c r="I27" s="32">
        <f t="shared" si="2"/>
        <v>107.9805</v>
      </c>
      <c r="J27" s="32">
        <f t="shared" si="4"/>
        <v>12957.66</v>
      </c>
      <c r="K27" s="33">
        <f t="shared" si="5"/>
        <v>107.9805</v>
      </c>
      <c r="L27" s="33"/>
      <c r="M27" s="47"/>
    </row>
    <row r="28" spans="1:13" ht="26.25" customHeight="1">
      <c r="A28" s="29"/>
      <c r="B28" s="29"/>
      <c r="C28" s="36" t="s">
        <v>53</v>
      </c>
      <c r="D28" s="31" t="s">
        <v>7</v>
      </c>
      <c r="E28" s="32">
        <v>6000</v>
      </c>
      <c r="F28" s="32">
        <f t="shared" si="3"/>
        <v>6000</v>
      </c>
      <c r="G28" s="32"/>
      <c r="H28" s="32">
        <v>6000</v>
      </c>
      <c r="I28" s="44">
        <f t="shared" si="2"/>
        <v>100</v>
      </c>
      <c r="J28" s="32">
        <f t="shared" si="4"/>
        <v>6000</v>
      </c>
      <c r="K28" s="49">
        <f t="shared" si="5"/>
        <v>100</v>
      </c>
      <c r="L28" s="33"/>
      <c r="M28" s="47"/>
    </row>
    <row r="29" spans="1:13" ht="12" customHeight="1">
      <c r="A29" s="35"/>
      <c r="B29" s="35"/>
      <c r="C29" s="36" t="s">
        <v>72</v>
      </c>
      <c r="D29" s="37" t="s">
        <v>32</v>
      </c>
      <c r="E29" s="32">
        <v>470000</v>
      </c>
      <c r="F29" s="32">
        <f t="shared" si="3"/>
        <v>470000</v>
      </c>
      <c r="G29" s="32"/>
      <c r="H29" s="32">
        <v>489768.74</v>
      </c>
      <c r="I29" s="44">
        <f t="shared" si="2"/>
        <v>104.20611489361703</v>
      </c>
      <c r="J29" s="32">
        <f t="shared" si="4"/>
        <v>489768.74</v>
      </c>
      <c r="K29" s="49">
        <f t="shared" si="5"/>
        <v>104.20611489361703</v>
      </c>
      <c r="L29" s="33"/>
      <c r="M29" s="47"/>
    </row>
    <row r="30" spans="1:13" ht="46.5" customHeight="1">
      <c r="A30" s="207"/>
      <c r="B30" s="207"/>
      <c r="C30" s="69">
        <v>2007</v>
      </c>
      <c r="D30" s="140" t="s">
        <v>148</v>
      </c>
      <c r="E30" s="70">
        <v>42500</v>
      </c>
      <c r="F30" s="70">
        <f t="shared" si="3"/>
        <v>42500</v>
      </c>
      <c r="G30" s="70"/>
      <c r="H30" s="70">
        <v>0</v>
      </c>
      <c r="I30" s="70">
        <f t="shared" si="2"/>
        <v>0</v>
      </c>
      <c r="J30" s="70">
        <f t="shared" si="4"/>
        <v>0</v>
      </c>
      <c r="K30" s="70">
        <f t="shared" si="5"/>
        <v>0</v>
      </c>
      <c r="L30" s="70"/>
      <c r="M30" s="71"/>
    </row>
    <row r="31" spans="1:13" ht="18" customHeight="1">
      <c r="A31" s="143">
        <v>710</v>
      </c>
      <c r="B31" s="141"/>
      <c r="C31" s="142"/>
      <c r="D31" s="147" t="s">
        <v>154</v>
      </c>
      <c r="E31" s="52">
        <f>E32</f>
        <v>123</v>
      </c>
      <c r="F31" s="52">
        <f>F32</f>
        <v>123</v>
      </c>
      <c r="G31" s="52"/>
      <c r="H31" s="52">
        <f aca="true" t="shared" si="6" ref="H31:J32">H32</f>
        <v>123</v>
      </c>
      <c r="I31" s="52">
        <f t="shared" si="6"/>
        <v>100</v>
      </c>
      <c r="J31" s="52">
        <f t="shared" si="6"/>
        <v>123</v>
      </c>
      <c r="K31" s="52">
        <f t="shared" si="5"/>
        <v>100</v>
      </c>
      <c r="L31" s="52"/>
      <c r="M31" s="149"/>
    </row>
    <row r="32" spans="1:13" s="144" customFormat="1" ht="15" customHeight="1">
      <c r="A32" s="145"/>
      <c r="B32" s="145">
        <v>71014</v>
      </c>
      <c r="C32" s="146"/>
      <c r="D32" s="148" t="s">
        <v>155</v>
      </c>
      <c r="E32" s="46">
        <f>E33</f>
        <v>123</v>
      </c>
      <c r="F32" s="46">
        <f>F33</f>
        <v>123</v>
      </c>
      <c r="G32" s="46"/>
      <c r="H32" s="46">
        <f t="shared" si="6"/>
        <v>123</v>
      </c>
      <c r="I32" s="46">
        <f t="shared" si="6"/>
        <v>100</v>
      </c>
      <c r="J32" s="46">
        <f t="shared" si="6"/>
        <v>123</v>
      </c>
      <c r="K32" s="46">
        <f>K33</f>
        <v>100</v>
      </c>
      <c r="L32" s="46"/>
      <c r="M32" s="151"/>
    </row>
    <row r="33" spans="1:13" ht="15" customHeight="1">
      <c r="A33" s="183"/>
      <c r="B33" s="183"/>
      <c r="C33" s="63" t="s">
        <v>134</v>
      </c>
      <c r="D33" s="64" t="s">
        <v>144</v>
      </c>
      <c r="E33" s="42">
        <v>123</v>
      </c>
      <c r="F33" s="42">
        <v>123</v>
      </c>
      <c r="G33" s="42"/>
      <c r="H33" s="42">
        <v>123</v>
      </c>
      <c r="I33" s="42">
        <f>H33*100/E33</f>
        <v>100</v>
      </c>
      <c r="J33" s="42">
        <f>H33</f>
        <v>123</v>
      </c>
      <c r="K33" s="42">
        <f>J33*100/H33</f>
        <v>100</v>
      </c>
      <c r="L33" s="42"/>
      <c r="M33" s="59"/>
    </row>
    <row r="34" spans="1:13" ht="11.25" customHeight="1">
      <c r="A34" s="184">
        <v>720</v>
      </c>
      <c r="B34" s="65"/>
      <c r="C34" s="184"/>
      <c r="D34" s="66" t="s">
        <v>143</v>
      </c>
      <c r="E34" s="67">
        <f>E35</f>
        <v>26631</v>
      </c>
      <c r="F34" s="67">
        <f>F35</f>
        <v>19960</v>
      </c>
      <c r="G34" s="67">
        <f>G35</f>
        <v>6671</v>
      </c>
      <c r="H34" s="67">
        <f>H35</f>
        <v>19959.98</v>
      </c>
      <c r="I34" s="67">
        <f t="shared" si="2"/>
        <v>74.95017085351658</v>
      </c>
      <c r="J34" s="67">
        <f>J35</f>
        <v>19959.98</v>
      </c>
      <c r="K34" s="67">
        <f>J34*100/E34</f>
        <v>74.95017085351658</v>
      </c>
      <c r="L34" s="67">
        <f>L35</f>
        <v>0</v>
      </c>
      <c r="M34" s="68"/>
    </row>
    <row r="35" spans="1:13" ht="11.25" customHeight="1">
      <c r="A35" s="24"/>
      <c r="B35" s="25">
        <v>72095</v>
      </c>
      <c r="C35" s="25"/>
      <c r="D35" s="26" t="s">
        <v>6</v>
      </c>
      <c r="E35" s="27">
        <f>SUM(E36:E39)</f>
        <v>26631</v>
      </c>
      <c r="F35" s="27">
        <f>SUM(F36:F39)</f>
        <v>19960</v>
      </c>
      <c r="G35" s="27">
        <f>SUM(G36:G39)</f>
        <v>6671</v>
      </c>
      <c r="H35" s="27">
        <f>SUM(H36:H39)</f>
        <v>19959.98</v>
      </c>
      <c r="I35" s="27">
        <f t="shared" si="2"/>
        <v>74.95017085351658</v>
      </c>
      <c r="J35" s="27">
        <f>SUM(J36:J37)</f>
        <v>19959.98</v>
      </c>
      <c r="K35" s="27">
        <f>J35*100/E35</f>
        <v>74.95017085351658</v>
      </c>
      <c r="L35" s="27">
        <f>SUM(L36:L39)</f>
        <v>0</v>
      </c>
      <c r="M35" s="28"/>
    </row>
    <row r="36" spans="1:13" ht="52.5" customHeight="1">
      <c r="A36" s="29"/>
      <c r="B36" s="29"/>
      <c r="C36" s="36">
        <v>2007</v>
      </c>
      <c r="D36" s="37" t="s">
        <v>148</v>
      </c>
      <c r="E36" s="33">
        <v>16966</v>
      </c>
      <c r="F36" s="33">
        <f>E36</f>
        <v>16966</v>
      </c>
      <c r="G36" s="33"/>
      <c r="H36" s="32">
        <v>16965.98</v>
      </c>
      <c r="I36" s="44">
        <f t="shared" si="2"/>
        <v>99.99988211717553</v>
      </c>
      <c r="J36" s="32">
        <f>H36</f>
        <v>16965.98</v>
      </c>
      <c r="K36" s="33">
        <f>J36*100/E36</f>
        <v>99.99988211717553</v>
      </c>
      <c r="L36" s="33"/>
      <c r="M36" s="34"/>
    </row>
    <row r="37" spans="1:13" ht="52.5" customHeight="1">
      <c r="A37" s="29"/>
      <c r="B37" s="29"/>
      <c r="C37" s="50">
        <v>2009</v>
      </c>
      <c r="D37" s="51" t="s">
        <v>148</v>
      </c>
      <c r="E37" s="49">
        <v>2994</v>
      </c>
      <c r="F37" s="49">
        <f>E37</f>
        <v>2994</v>
      </c>
      <c r="G37" s="49"/>
      <c r="H37" s="44">
        <v>2994</v>
      </c>
      <c r="I37" s="44">
        <f t="shared" si="2"/>
        <v>100</v>
      </c>
      <c r="J37" s="44">
        <f>H37</f>
        <v>2994</v>
      </c>
      <c r="K37" s="49">
        <f>J37*100/E37</f>
        <v>100</v>
      </c>
      <c r="L37" s="49"/>
      <c r="M37" s="152"/>
    </row>
    <row r="38" spans="1:13" ht="58.5" customHeight="1">
      <c r="A38" s="29"/>
      <c r="B38" s="29"/>
      <c r="C38" s="36">
        <v>6207</v>
      </c>
      <c r="D38" s="37" t="s">
        <v>126</v>
      </c>
      <c r="E38" s="32">
        <v>5670</v>
      </c>
      <c r="F38" s="32"/>
      <c r="G38" s="32">
        <f>E38</f>
        <v>5670</v>
      </c>
      <c r="H38" s="32">
        <v>0</v>
      </c>
      <c r="I38" s="32">
        <f t="shared" si="2"/>
        <v>0</v>
      </c>
      <c r="J38" s="32"/>
      <c r="K38" s="32"/>
      <c r="L38" s="32">
        <f>H38</f>
        <v>0</v>
      </c>
      <c r="M38" s="39"/>
    </row>
    <row r="39" spans="1:13" ht="66" customHeight="1">
      <c r="A39" s="69"/>
      <c r="B39" s="69"/>
      <c r="C39" s="63">
        <v>6209</v>
      </c>
      <c r="D39" s="37" t="s">
        <v>126</v>
      </c>
      <c r="E39" s="42">
        <v>1001</v>
      </c>
      <c r="F39" s="42"/>
      <c r="G39" s="32">
        <f>E39</f>
        <v>1001</v>
      </c>
      <c r="H39" s="42">
        <v>0</v>
      </c>
      <c r="I39" s="42">
        <f t="shared" si="2"/>
        <v>0</v>
      </c>
      <c r="J39" s="42"/>
      <c r="K39" s="42"/>
      <c r="L39" s="32">
        <f>H39</f>
        <v>0</v>
      </c>
      <c r="M39" s="43"/>
    </row>
    <row r="40" spans="1:13" ht="14.25" customHeight="1">
      <c r="A40" s="19">
        <v>750</v>
      </c>
      <c r="B40" s="19"/>
      <c r="C40" s="19"/>
      <c r="D40" s="20" t="s">
        <v>13</v>
      </c>
      <c r="E40" s="22">
        <f>E41+E44+E52</f>
        <v>289414</v>
      </c>
      <c r="F40" s="22">
        <f>F41+F44+F52</f>
        <v>275514</v>
      </c>
      <c r="G40" s="22">
        <f>G41+G44+G52</f>
        <v>13900</v>
      </c>
      <c r="H40" s="22">
        <f>H41+H44+H52</f>
        <v>303352.4</v>
      </c>
      <c r="I40" s="21">
        <f>H40*100/E40</f>
        <v>104.81607662379845</v>
      </c>
      <c r="J40" s="22">
        <f>J41+J44+J52</f>
        <v>289452.4</v>
      </c>
      <c r="K40" s="52">
        <f t="shared" si="5"/>
        <v>105.05905326045139</v>
      </c>
      <c r="L40" s="22">
        <f>L41+L44</f>
        <v>13900</v>
      </c>
      <c r="M40" s="21">
        <f>M44</f>
        <v>100</v>
      </c>
    </row>
    <row r="41" spans="1:13" s="2" customFormat="1" ht="12.75" customHeight="1">
      <c r="A41" s="24"/>
      <c r="B41" s="24">
        <v>75011</v>
      </c>
      <c r="C41" s="24"/>
      <c r="D41" s="26" t="s">
        <v>11</v>
      </c>
      <c r="E41" s="27">
        <f>E42+E43</f>
        <v>73037</v>
      </c>
      <c r="F41" s="27">
        <f>F42+F43</f>
        <v>73037</v>
      </c>
      <c r="G41" s="27"/>
      <c r="H41" s="27">
        <f>H42+H43</f>
        <v>73018</v>
      </c>
      <c r="I41" s="46">
        <f t="shared" si="2"/>
        <v>99.97398578802525</v>
      </c>
      <c r="J41" s="27">
        <f>J42+J43</f>
        <v>73018</v>
      </c>
      <c r="K41" s="46">
        <f t="shared" si="5"/>
        <v>99.97398578802525</v>
      </c>
      <c r="L41" s="53"/>
      <c r="M41" s="53"/>
    </row>
    <row r="42" spans="1:13" ht="46.5" customHeight="1">
      <c r="A42" s="29"/>
      <c r="B42" s="29"/>
      <c r="C42" s="36">
        <v>2010</v>
      </c>
      <c r="D42" s="37" t="s">
        <v>14</v>
      </c>
      <c r="E42" s="32">
        <v>72987</v>
      </c>
      <c r="F42" s="32">
        <f>E42</f>
        <v>72987</v>
      </c>
      <c r="G42" s="32"/>
      <c r="H42" s="54">
        <v>72987</v>
      </c>
      <c r="I42" s="33">
        <f t="shared" si="2"/>
        <v>100</v>
      </c>
      <c r="J42" s="54">
        <f>H42</f>
        <v>72987</v>
      </c>
      <c r="K42" s="33">
        <f t="shared" si="5"/>
        <v>100</v>
      </c>
      <c r="L42" s="54"/>
      <c r="M42" s="48"/>
    </row>
    <row r="43" spans="1:13" ht="34.5" customHeight="1">
      <c r="A43" s="29"/>
      <c r="B43" s="29"/>
      <c r="C43" s="50">
        <v>2360</v>
      </c>
      <c r="D43" s="51" t="s">
        <v>107</v>
      </c>
      <c r="E43" s="44">
        <v>50</v>
      </c>
      <c r="F43" s="44">
        <v>50</v>
      </c>
      <c r="G43" s="44"/>
      <c r="H43" s="55">
        <v>31</v>
      </c>
      <c r="I43" s="32">
        <f t="shared" si="2"/>
        <v>62</v>
      </c>
      <c r="J43" s="55">
        <f>H43</f>
        <v>31</v>
      </c>
      <c r="K43" s="33">
        <f t="shared" si="5"/>
        <v>62</v>
      </c>
      <c r="L43" s="55"/>
      <c r="M43" s="56"/>
    </row>
    <row r="44" spans="1:13" s="2" customFormat="1" ht="12.75" customHeight="1">
      <c r="A44" s="24"/>
      <c r="B44" s="24">
        <v>75023</v>
      </c>
      <c r="C44" s="24"/>
      <c r="D44" s="26" t="s">
        <v>37</v>
      </c>
      <c r="E44" s="27">
        <f>SUM(E45:E51)</f>
        <v>214377</v>
      </c>
      <c r="F44" s="27">
        <f>SUM(F45:F51)</f>
        <v>200477</v>
      </c>
      <c r="G44" s="27">
        <f>SUM(G45:G51)</f>
        <v>13900</v>
      </c>
      <c r="H44" s="27">
        <f>SUM(H45:H51)</f>
        <v>228334.4</v>
      </c>
      <c r="I44" s="57">
        <f aca="true" t="shared" si="7" ref="I44:I105">H44*100/E44</f>
        <v>106.51067978374546</v>
      </c>
      <c r="J44" s="53">
        <f>SUM(J45:J51)</f>
        <v>214434.4</v>
      </c>
      <c r="K44" s="57">
        <f aca="true" t="shared" si="8" ref="K44:K105">J44*100/F44</f>
        <v>106.96209540246512</v>
      </c>
      <c r="L44" s="53">
        <f>SUM(L45:L51)</f>
        <v>13900</v>
      </c>
      <c r="M44" s="167">
        <f>M48</f>
        <v>100</v>
      </c>
    </row>
    <row r="45" spans="1:13" ht="11.25" customHeight="1">
      <c r="A45" s="29"/>
      <c r="B45" s="29"/>
      <c r="C45" s="30" t="s">
        <v>55</v>
      </c>
      <c r="D45" s="31" t="s">
        <v>108</v>
      </c>
      <c r="E45" s="33">
        <v>17400</v>
      </c>
      <c r="F45" s="33">
        <f>E45</f>
        <v>17400</v>
      </c>
      <c r="G45" s="33"/>
      <c r="H45" s="32">
        <v>20863.1</v>
      </c>
      <c r="I45" s="54">
        <f>H45*100/E45</f>
        <v>119.90287356321838</v>
      </c>
      <c r="J45" s="32">
        <f aca="true" t="shared" si="9" ref="J45:J51">H45</f>
        <v>20863.1</v>
      </c>
      <c r="K45" s="54">
        <f>J45*100/F45</f>
        <v>119.90287356321838</v>
      </c>
      <c r="L45" s="32"/>
      <c r="M45" s="47"/>
    </row>
    <row r="46" spans="1:13" ht="22.5" customHeight="1">
      <c r="A46" s="29"/>
      <c r="B46" s="29"/>
      <c r="C46" s="36" t="s">
        <v>54</v>
      </c>
      <c r="D46" s="37" t="s">
        <v>12</v>
      </c>
      <c r="E46" s="32">
        <v>51396</v>
      </c>
      <c r="F46" s="33">
        <f aca="true" t="shared" si="10" ref="F46:F51">E46</f>
        <v>51396</v>
      </c>
      <c r="G46" s="32"/>
      <c r="H46" s="32">
        <v>51383.59</v>
      </c>
      <c r="I46" s="54">
        <f t="shared" si="7"/>
        <v>99.97585415207409</v>
      </c>
      <c r="J46" s="32">
        <f t="shared" si="9"/>
        <v>51383.59</v>
      </c>
      <c r="K46" s="54">
        <f t="shared" si="8"/>
        <v>99.97585415207409</v>
      </c>
      <c r="L46" s="32"/>
      <c r="M46" s="47"/>
    </row>
    <row r="47" spans="1:13" ht="12" customHeight="1">
      <c r="A47" s="29"/>
      <c r="B47" s="29"/>
      <c r="C47" s="36" t="s">
        <v>57</v>
      </c>
      <c r="D47" s="37" t="s">
        <v>82</v>
      </c>
      <c r="E47" s="32">
        <v>2211</v>
      </c>
      <c r="F47" s="33">
        <f t="shared" si="10"/>
        <v>2211</v>
      </c>
      <c r="G47" s="32"/>
      <c r="H47" s="32">
        <v>2210.64</v>
      </c>
      <c r="I47" s="54">
        <f t="shared" si="7"/>
        <v>99.98371777476255</v>
      </c>
      <c r="J47" s="32">
        <f t="shared" si="9"/>
        <v>2210.64</v>
      </c>
      <c r="K47" s="54">
        <f t="shared" si="8"/>
        <v>99.98371777476255</v>
      </c>
      <c r="L47" s="32"/>
      <c r="M47" s="48"/>
    </row>
    <row r="48" spans="1:13" ht="15" customHeight="1">
      <c r="A48" s="29"/>
      <c r="B48" s="29"/>
      <c r="C48" s="36" t="s">
        <v>156</v>
      </c>
      <c r="D48" s="37" t="s">
        <v>157</v>
      </c>
      <c r="E48" s="32">
        <v>13900</v>
      </c>
      <c r="F48" s="33"/>
      <c r="G48" s="32">
        <f>E48</f>
        <v>13900</v>
      </c>
      <c r="H48" s="32">
        <v>13900</v>
      </c>
      <c r="I48" s="54">
        <f t="shared" si="7"/>
        <v>100</v>
      </c>
      <c r="J48" s="32"/>
      <c r="K48" s="54"/>
      <c r="L48" s="32">
        <f>H48</f>
        <v>13900</v>
      </c>
      <c r="M48" s="48">
        <f>L48*100/H48</f>
        <v>100</v>
      </c>
    </row>
    <row r="49" spans="1:13" ht="12" customHeight="1">
      <c r="A49" s="29"/>
      <c r="B49" s="29"/>
      <c r="C49" s="36" t="s">
        <v>58</v>
      </c>
      <c r="D49" s="37" t="s">
        <v>94</v>
      </c>
      <c r="E49" s="32">
        <v>92000</v>
      </c>
      <c r="F49" s="33">
        <f t="shared" si="10"/>
        <v>92000</v>
      </c>
      <c r="G49" s="32"/>
      <c r="H49" s="32">
        <v>101587.99</v>
      </c>
      <c r="I49" s="54">
        <f t="shared" si="7"/>
        <v>110.42172826086957</v>
      </c>
      <c r="J49" s="32">
        <f t="shared" si="9"/>
        <v>101587.99</v>
      </c>
      <c r="K49" s="54">
        <f t="shared" si="8"/>
        <v>110.42172826086957</v>
      </c>
      <c r="L49" s="32"/>
      <c r="M49" s="48"/>
    </row>
    <row r="50" spans="1:13" ht="12" customHeight="1">
      <c r="A50" s="29"/>
      <c r="B50" s="29"/>
      <c r="C50" s="50" t="s">
        <v>72</v>
      </c>
      <c r="D50" s="51" t="s">
        <v>32</v>
      </c>
      <c r="E50" s="44">
        <v>6000</v>
      </c>
      <c r="F50" s="33">
        <f t="shared" si="10"/>
        <v>6000</v>
      </c>
      <c r="G50" s="44"/>
      <c r="H50" s="32">
        <v>6918.8</v>
      </c>
      <c r="I50" s="54">
        <f t="shared" si="7"/>
        <v>115.31333333333333</v>
      </c>
      <c r="J50" s="32">
        <f t="shared" si="9"/>
        <v>6918.8</v>
      </c>
      <c r="K50" s="54">
        <f t="shared" si="8"/>
        <v>115.31333333333333</v>
      </c>
      <c r="L50" s="32"/>
      <c r="M50" s="48"/>
    </row>
    <row r="51" spans="1:13" ht="12" customHeight="1">
      <c r="A51" s="207"/>
      <c r="B51" s="207"/>
      <c r="C51" s="63">
        <v>8510</v>
      </c>
      <c r="D51" s="64" t="s">
        <v>122</v>
      </c>
      <c r="E51" s="42">
        <v>31470</v>
      </c>
      <c r="F51" s="70">
        <f t="shared" si="10"/>
        <v>31470</v>
      </c>
      <c r="G51" s="42"/>
      <c r="H51" s="42">
        <v>31470.28</v>
      </c>
      <c r="I51" s="58">
        <f t="shared" si="7"/>
        <v>100.00088973625675</v>
      </c>
      <c r="J51" s="42">
        <f t="shared" si="9"/>
        <v>31470.28</v>
      </c>
      <c r="K51" s="58">
        <f t="shared" si="8"/>
        <v>100.00088973625675</v>
      </c>
      <c r="L51" s="42"/>
      <c r="M51" s="59"/>
    </row>
    <row r="52" spans="1:13" ht="15" customHeight="1">
      <c r="A52" s="24"/>
      <c r="B52" s="24">
        <v>75075</v>
      </c>
      <c r="C52" s="24"/>
      <c r="D52" s="26" t="s">
        <v>121</v>
      </c>
      <c r="E52" s="27">
        <f>E53</f>
        <v>2000</v>
      </c>
      <c r="F52" s="27">
        <f>F53</f>
        <v>2000</v>
      </c>
      <c r="G52" s="27"/>
      <c r="H52" s="27">
        <f>H53</f>
        <v>2000</v>
      </c>
      <c r="I52" s="46">
        <f t="shared" si="7"/>
        <v>100</v>
      </c>
      <c r="J52" s="27">
        <f>J53</f>
        <v>2000</v>
      </c>
      <c r="K52" s="46">
        <f t="shared" si="8"/>
        <v>100</v>
      </c>
      <c r="L52" s="27"/>
      <c r="M52" s="28"/>
    </row>
    <row r="53" spans="1:13" ht="21" customHeight="1">
      <c r="A53" s="185"/>
      <c r="B53" s="185"/>
      <c r="C53" s="63" t="s">
        <v>53</v>
      </c>
      <c r="D53" s="64" t="s">
        <v>7</v>
      </c>
      <c r="E53" s="58">
        <v>2000</v>
      </c>
      <c r="F53" s="58">
        <f>E53</f>
        <v>2000</v>
      </c>
      <c r="G53" s="58"/>
      <c r="H53" s="58">
        <v>2000</v>
      </c>
      <c r="I53" s="58">
        <f t="shared" si="7"/>
        <v>100</v>
      </c>
      <c r="J53" s="58">
        <f>H53</f>
        <v>2000</v>
      </c>
      <c r="K53" s="58">
        <f t="shared" si="8"/>
        <v>100</v>
      </c>
      <c r="L53" s="58"/>
      <c r="M53" s="59"/>
    </row>
    <row r="54" spans="1:13" ht="35.25" customHeight="1">
      <c r="A54" s="65">
        <v>751</v>
      </c>
      <c r="B54" s="65"/>
      <c r="C54" s="65"/>
      <c r="D54" s="66" t="s">
        <v>95</v>
      </c>
      <c r="E54" s="67">
        <f>E55</f>
        <v>3116</v>
      </c>
      <c r="F54" s="67">
        <f>F55</f>
        <v>3116</v>
      </c>
      <c r="G54" s="67"/>
      <c r="H54" s="67">
        <f>H55</f>
        <v>3116</v>
      </c>
      <c r="I54" s="52">
        <f t="shared" si="7"/>
        <v>100</v>
      </c>
      <c r="J54" s="67">
        <f>J55</f>
        <v>3116</v>
      </c>
      <c r="K54" s="52">
        <f t="shared" si="8"/>
        <v>100</v>
      </c>
      <c r="L54" s="67"/>
      <c r="M54" s="67"/>
    </row>
    <row r="55" spans="1:13" ht="23.25" customHeight="1">
      <c r="A55" s="24"/>
      <c r="B55" s="24">
        <v>75101</v>
      </c>
      <c r="C55" s="24"/>
      <c r="D55" s="26" t="s">
        <v>96</v>
      </c>
      <c r="E55" s="27">
        <f>E56</f>
        <v>3116</v>
      </c>
      <c r="F55" s="27">
        <f>F56</f>
        <v>3116</v>
      </c>
      <c r="G55" s="27"/>
      <c r="H55" s="27">
        <f>H56</f>
        <v>3116</v>
      </c>
      <c r="I55" s="46">
        <f t="shared" si="7"/>
        <v>100</v>
      </c>
      <c r="J55" s="27">
        <f>J56</f>
        <v>3116</v>
      </c>
      <c r="K55" s="46">
        <f t="shared" si="8"/>
        <v>100</v>
      </c>
      <c r="L55" s="27"/>
      <c r="M55" s="27"/>
    </row>
    <row r="56" spans="1:13" ht="42" customHeight="1">
      <c r="A56" s="50"/>
      <c r="B56" s="50"/>
      <c r="C56" s="50">
        <v>2010</v>
      </c>
      <c r="D56" s="51" t="s">
        <v>14</v>
      </c>
      <c r="E56" s="44">
        <v>3116</v>
      </c>
      <c r="F56" s="44">
        <f>E56</f>
        <v>3116</v>
      </c>
      <c r="G56" s="44"/>
      <c r="H56" s="44">
        <v>3116</v>
      </c>
      <c r="I56" s="61">
        <f t="shared" si="7"/>
        <v>100</v>
      </c>
      <c r="J56" s="44">
        <f>H56</f>
        <v>3116</v>
      </c>
      <c r="K56" s="61">
        <f t="shared" si="8"/>
        <v>100</v>
      </c>
      <c r="L56" s="44"/>
      <c r="M56" s="56"/>
    </row>
    <row r="57" spans="1:13" ht="16.5" customHeight="1">
      <c r="A57" s="154">
        <v>752</v>
      </c>
      <c r="B57" s="153"/>
      <c r="C57" s="153"/>
      <c r="D57" s="156" t="s">
        <v>158</v>
      </c>
      <c r="E57" s="158">
        <f>E58</f>
        <v>500</v>
      </c>
      <c r="F57" s="158">
        <f>F58</f>
        <v>500</v>
      </c>
      <c r="G57" s="158"/>
      <c r="H57" s="157">
        <f>H58</f>
        <v>500</v>
      </c>
      <c r="I57" s="158">
        <f>H57*100/E57</f>
        <v>100</v>
      </c>
      <c r="J57" s="158">
        <f>J58</f>
        <v>500</v>
      </c>
      <c r="K57" s="158">
        <f>J57*100/H57</f>
        <v>100</v>
      </c>
      <c r="L57" s="158"/>
      <c r="M57" s="159"/>
    </row>
    <row r="58" spans="1:13" ht="16.5" customHeight="1">
      <c r="A58" s="146"/>
      <c r="B58" s="155">
        <v>75212</v>
      </c>
      <c r="C58" s="146"/>
      <c r="D58" s="148" t="s">
        <v>159</v>
      </c>
      <c r="E58" s="46">
        <f>E59</f>
        <v>500</v>
      </c>
      <c r="F58" s="46">
        <f>F59</f>
        <v>500</v>
      </c>
      <c r="G58" s="46"/>
      <c r="H58" s="150">
        <f>H59</f>
        <v>500</v>
      </c>
      <c r="I58" s="46">
        <f>H58*100/E58</f>
        <v>100</v>
      </c>
      <c r="J58" s="46">
        <f>J59</f>
        <v>500</v>
      </c>
      <c r="K58" s="46">
        <f>J58*100/H58</f>
        <v>100</v>
      </c>
      <c r="L58" s="46"/>
      <c r="M58" s="151"/>
    </row>
    <row r="59" spans="1:13" ht="43.5" customHeight="1">
      <c r="A59" s="69"/>
      <c r="B59" s="69"/>
      <c r="C59" s="69">
        <v>2010</v>
      </c>
      <c r="D59" s="51" t="s">
        <v>14</v>
      </c>
      <c r="E59" s="70">
        <v>500</v>
      </c>
      <c r="F59" s="70">
        <f>E59</f>
        <v>500</v>
      </c>
      <c r="G59" s="70"/>
      <c r="H59" s="70">
        <v>500</v>
      </c>
      <c r="I59" s="61">
        <f>H59*100/E59</f>
        <v>100</v>
      </c>
      <c r="J59" s="70">
        <f>H59</f>
        <v>500</v>
      </c>
      <c r="K59" s="61">
        <f>J59*100/H59</f>
        <v>100</v>
      </c>
      <c r="L59" s="70"/>
      <c r="M59" s="71"/>
    </row>
    <row r="60" spans="1:13" ht="25.5" customHeight="1">
      <c r="A60" s="65">
        <v>754</v>
      </c>
      <c r="B60" s="65"/>
      <c r="C60" s="65"/>
      <c r="D60" s="66" t="s">
        <v>15</v>
      </c>
      <c r="E60" s="67">
        <f>E61+E64+E66</f>
        <v>138817</v>
      </c>
      <c r="F60" s="67">
        <f>F61+F64+F66</f>
        <v>138817</v>
      </c>
      <c r="G60" s="67"/>
      <c r="H60" s="67">
        <f>+H61+H64+H66</f>
        <v>138816.77</v>
      </c>
      <c r="I60" s="45">
        <f t="shared" si="7"/>
        <v>99.99983431424104</v>
      </c>
      <c r="J60" s="67">
        <f>J61+J64+J66</f>
        <v>138816.77</v>
      </c>
      <c r="K60" s="52">
        <f t="shared" si="8"/>
        <v>99.99983431424104</v>
      </c>
      <c r="L60" s="67"/>
      <c r="M60" s="68"/>
    </row>
    <row r="61" spans="1:13" ht="12.75" customHeight="1">
      <c r="A61" s="24"/>
      <c r="B61" s="24">
        <v>75404</v>
      </c>
      <c r="C61" s="24"/>
      <c r="D61" s="26" t="s">
        <v>106</v>
      </c>
      <c r="E61" s="27">
        <f>SUM(E62:E63)</f>
        <v>120005</v>
      </c>
      <c r="F61" s="27">
        <f>SUM(F62:F63)</f>
        <v>120005</v>
      </c>
      <c r="G61" s="27"/>
      <c r="H61" s="53">
        <f>SUM(H62:H63)</f>
        <v>120005</v>
      </c>
      <c r="I61" s="57">
        <f t="shared" si="7"/>
        <v>100</v>
      </c>
      <c r="J61" s="53">
        <f>SUM(J62:J63)</f>
        <v>120005</v>
      </c>
      <c r="K61" s="57">
        <f t="shared" si="8"/>
        <v>100</v>
      </c>
      <c r="L61" s="27"/>
      <c r="M61" s="28"/>
    </row>
    <row r="62" spans="1:13" ht="23.25" customHeight="1">
      <c r="A62" s="50"/>
      <c r="B62" s="50"/>
      <c r="C62" s="206" t="s">
        <v>53</v>
      </c>
      <c r="D62" s="51" t="s">
        <v>7</v>
      </c>
      <c r="E62" s="44">
        <v>120000</v>
      </c>
      <c r="F62" s="44">
        <f>E62</f>
        <v>120000</v>
      </c>
      <c r="G62" s="44"/>
      <c r="H62" s="44">
        <v>120000</v>
      </c>
      <c r="I62" s="55">
        <f t="shared" si="7"/>
        <v>100</v>
      </c>
      <c r="J62" s="44">
        <f>H62</f>
        <v>120000</v>
      </c>
      <c r="K62" s="55">
        <f t="shared" si="8"/>
        <v>100</v>
      </c>
      <c r="L62" s="44"/>
      <c r="M62" s="56"/>
    </row>
    <row r="63" spans="1:13" ht="48.75" customHeight="1">
      <c r="A63" s="74"/>
      <c r="B63" s="29"/>
      <c r="C63" s="50">
        <v>2910</v>
      </c>
      <c r="D63" s="160" t="s">
        <v>160</v>
      </c>
      <c r="E63" s="44">
        <v>5</v>
      </c>
      <c r="F63" s="44">
        <f>E63</f>
        <v>5</v>
      </c>
      <c r="G63" s="44"/>
      <c r="H63" s="44">
        <v>5</v>
      </c>
      <c r="I63" s="55">
        <f>H63*100/E63</f>
        <v>100</v>
      </c>
      <c r="J63" s="44">
        <f>H63</f>
        <v>5</v>
      </c>
      <c r="K63" s="55">
        <f>J63*100/H63</f>
        <v>100</v>
      </c>
      <c r="L63" s="44"/>
      <c r="M63" s="56"/>
    </row>
    <row r="64" spans="1:13" ht="15" customHeight="1">
      <c r="A64" s="161"/>
      <c r="B64" s="155">
        <v>75412</v>
      </c>
      <c r="C64" s="162"/>
      <c r="D64" s="148" t="s">
        <v>161</v>
      </c>
      <c r="E64" s="46">
        <f>E65</f>
        <v>18612</v>
      </c>
      <c r="F64" s="46">
        <f>F65</f>
        <v>18612</v>
      </c>
      <c r="G64" s="46"/>
      <c r="H64" s="46">
        <f>H65</f>
        <v>18611.77</v>
      </c>
      <c r="I64" s="46">
        <f>H64*100/E64</f>
        <v>99.99876423812594</v>
      </c>
      <c r="J64" s="46">
        <f>J65</f>
        <v>18611.77</v>
      </c>
      <c r="K64" s="46">
        <f>J64*100/H64:H65</f>
        <v>100</v>
      </c>
      <c r="L64" s="46"/>
      <c r="M64" s="151"/>
    </row>
    <row r="65" spans="1:13" ht="12" customHeight="1">
      <c r="A65" s="74"/>
      <c r="B65" s="29"/>
      <c r="C65" s="50" t="s">
        <v>72</v>
      </c>
      <c r="D65" s="37" t="s">
        <v>32</v>
      </c>
      <c r="E65" s="49">
        <v>18612</v>
      </c>
      <c r="F65" s="49">
        <f>E65</f>
        <v>18612</v>
      </c>
      <c r="G65" s="49"/>
      <c r="H65" s="49">
        <v>18611.77</v>
      </c>
      <c r="I65" s="61">
        <f>H65*100/E65</f>
        <v>99.99876423812594</v>
      </c>
      <c r="J65" s="49">
        <f>H65</f>
        <v>18611.77</v>
      </c>
      <c r="K65" s="61">
        <f>J65*100/H65</f>
        <v>100</v>
      </c>
      <c r="L65" s="49"/>
      <c r="M65" s="62"/>
    </row>
    <row r="66" spans="1:13" ht="15" customHeight="1">
      <c r="A66" s="72"/>
      <c r="B66" s="24">
        <v>75414</v>
      </c>
      <c r="C66" s="73"/>
      <c r="D66" s="26" t="s">
        <v>145</v>
      </c>
      <c r="E66" s="27">
        <f>E67</f>
        <v>200</v>
      </c>
      <c r="F66" s="27">
        <f>F67</f>
        <v>200</v>
      </c>
      <c r="G66" s="27"/>
      <c r="H66" s="27">
        <f>H67</f>
        <v>200</v>
      </c>
      <c r="I66" s="46">
        <f t="shared" si="7"/>
        <v>100</v>
      </c>
      <c r="J66" s="27">
        <f>J67</f>
        <v>200</v>
      </c>
      <c r="K66" s="46">
        <f t="shared" si="8"/>
        <v>100</v>
      </c>
      <c r="L66" s="27"/>
      <c r="M66" s="28"/>
    </row>
    <row r="67" spans="1:13" ht="30" customHeight="1">
      <c r="A67" s="74"/>
      <c r="B67" s="29"/>
      <c r="C67" s="63">
        <v>2010</v>
      </c>
      <c r="D67" s="64" t="s">
        <v>14</v>
      </c>
      <c r="E67" s="32">
        <v>200</v>
      </c>
      <c r="F67" s="32">
        <f>E67</f>
        <v>200</v>
      </c>
      <c r="G67" s="32"/>
      <c r="H67" s="32">
        <v>200</v>
      </c>
      <c r="I67" s="61">
        <f t="shared" si="7"/>
        <v>100</v>
      </c>
      <c r="J67" s="32">
        <f>H67</f>
        <v>200</v>
      </c>
      <c r="K67" s="61">
        <f t="shared" si="8"/>
        <v>100</v>
      </c>
      <c r="L67" s="32"/>
      <c r="M67" s="48"/>
    </row>
    <row r="68" spans="1:13" ht="51" customHeight="1">
      <c r="A68" s="75">
        <v>756</v>
      </c>
      <c r="B68" s="19"/>
      <c r="C68" s="19"/>
      <c r="D68" s="20" t="s">
        <v>146</v>
      </c>
      <c r="E68" s="22">
        <f>SUM(E69,E72,E79,E88,E92)</f>
        <v>68934324</v>
      </c>
      <c r="F68" s="22">
        <f>SUM(F69,F72,F79,F88,F92)</f>
        <v>68934324</v>
      </c>
      <c r="G68" s="22"/>
      <c r="H68" s="22">
        <f>SUM(H69,H72,H79,H88,H92)</f>
        <v>69164044.73</v>
      </c>
      <c r="I68" s="45">
        <f t="shared" si="7"/>
        <v>100.33324578623561</v>
      </c>
      <c r="J68" s="22">
        <f>SUM(J69,J72,J79,J88,J92)</f>
        <v>69164044.73</v>
      </c>
      <c r="K68" s="52">
        <f t="shared" si="8"/>
        <v>100.33324578623561</v>
      </c>
      <c r="L68" s="67"/>
      <c r="M68" s="68"/>
    </row>
    <row r="69" spans="1:13" ht="21" customHeight="1">
      <c r="A69" s="72"/>
      <c r="B69" s="24">
        <v>75601</v>
      </c>
      <c r="C69" s="24"/>
      <c r="D69" s="26" t="s">
        <v>17</v>
      </c>
      <c r="E69" s="27">
        <f>SUM(E70:E71)</f>
        <v>94500</v>
      </c>
      <c r="F69" s="27">
        <f>SUM(F70:F71)</f>
        <v>94500</v>
      </c>
      <c r="G69" s="27"/>
      <c r="H69" s="53">
        <f>SUM(H70:H71)</f>
        <v>98992.41</v>
      </c>
      <c r="I69" s="57">
        <f t="shared" si="7"/>
        <v>104.75387301587301</v>
      </c>
      <c r="J69" s="53">
        <f>SUM(J70:J71)</f>
        <v>98992.41</v>
      </c>
      <c r="K69" s="57">
        <f t="shared" si="8"/>
        <v>104.75387301587301</v>
      </c>
      <c r="L69" s="76"/>
      <c r="M69" s="77"/>
    </row>
    <row r="70" spans="1:13" ht="33" customHeight="1">
      <c r="A70" s="74"/>
      <c r="B70" s="29"/>
      <c r="C70" s="30" t="s">
        <v>59</v>
      </c>
      <c r="D70" s="31" t="s">
        <v>16</v>
      </c>
      <c r="E70" s="33">
        <v>92000</v>
      </c>
      <c r="F70" s="33">
        <f>E70</f>
        <v>92000</v>
      </c>
      <c r="G70" s="33"/>
      <c r="H70" s="32">
        <v>96049.31</v>
      </c>
      <c r="I70" s="54">
        <f t="shared" si="7"/>
        <v>104.40142391304347</v>
      </c>
      <c r="J70" s="32">
        <f>H70</f>
        <v>96049.31</v>
      </c>
      <c r="K70" s="54">
        <f t="shared" si="8"/>
        <v>104.40142391304347</v>
      </c>
      <c r="L70" s="32"/>
      <c r="M70" s="48"/>
    </row>
    <row r="71" spans="1:13" ht="22.5" customHeight="1">
      <c r="A71" s="80"/>
      <c r="B71" s="69"/>
      <c r="C71" s="186" t="s">
        <v>60</v>
      </c>
      <c r="D71" s="64" t="s">
        <v>23</v>
      </c>
      <c r="E71" s="70">
        <v>2500</v>
      </c>
      <c r="F71" s="70">
        <f>E71</f>
        <v>2500</v>
      </c>
      <c r="G71" s="70"/>
      <c r="H71" s="42">
        <v>2943.1</v>
      </c>
      <c r="I71" s="58">
        <f t="shared" si="7"/>
        <v>117.724</v>
      </c>
      <c r="J71" s="42">
        <f>H71</f>
        <v>2943.1</v>
      </c>
      <c r="K71" s="58">
        <f t="shared" si="8"/>
        <v>117.724</v>
      </c>
      <c r="L71" s="42"/>
      <c r="M71" s="59"/>
    </row>
    <row r="72" spans="1:13" s="2" customFormat="1" ht="52.5">
      <c r="A72" s="72"/>
      <c r="B72" s="24">
        <v>75615</v>
      </c>
      <c r="C72" s="73"/>
      <c r="D72" s="26" t="s">
        <v>75</v>
      </c>
      <c r="E72" s="27">
        <f>SUM(E73:E78)</f>
        <v>16337434</v>
      </c>
      <c r="F72" s="27">
        <f>SUM(F73:F78)</f>
        <v>16337434</v>
      </c>
      <c r="G72" s="27"/>
      <c r="H72" s="27">
        <f>SUM(H73:H78)</f>
        <v>16451995.47</v>
      </c>
      <c r="I72" s="46">
        <f t="shared" si="7"/>
        <v>100.70122070577301</v>
      </c>
      <c r="J72" s="27">
        <f>SUM(J73:J78)</f>
        <v>16451995.47</v>
      </c>
      <c r="K72" s="46">
        <f t="shared" si="8"/>
        <v>100.70122070577301</v>
      </c>
      <c r="L72" s="27"/>
      <c r="M72" s="28"/>
    </row>
    <row r="73" spans="1:13" ht="12" customHeight="1">
      <c r="A73" s="74"/>
      <c r="B73" s="29"/>
      <c r="C73" s="30" t="s">
        <v>61</v>
      </c>
      <c r="D73" s="31" t="s">
        <v>18</v>
      </c>
      <c r="E73" s="33">
        <v>14700000</v>
      </c>
      <c r="F73" s="33">
        <f aca="true" t="shared" si="11" ref="F73:F78">E73</f>
        <v>14700000</v>
      </c>
      <c r="G73" s="33"/>
      <c r="H73" s="32">
        <v>14805602.97</v>
      </c>
      <c r="I73" s="54">
        <f t="shared" si="7"/>
        <v>100.71838755102041</v>
      </c>
      <c r="J73" s="32">
        <f aca="true" t="shared" si="12" ref="J73:J78">H73</f>
        <v>14805602.97</v>
      </c>
      <c r="K73" s="54">
        <f t="shared" si="8"/>
        <v>100.71838755102041</v>
      </c>
      <c r="L73" s="32"/>
      <c r="M73" s="48"/>
    </row>
    <row r="74" spans="1:13" ht="12" customHeight="1">
      <c r="A74" s="74"/>
      <c r="B74" s="29"/>
      <c r="C74" s="36" t="s">
        <v>62</v>
      </c>
      <c r="D74" s="37" t="s">
        <v>19</v>
      </c>
      <c r="E74" s="32">
        <v>8300</v>
      </c>
      <c r="F74" s="33">
        <f t="shared" si="11"/>
        <v>8300</v>
      </c>
      <c r="G74" s="32"/>
      <c r="H74" s="32">
        <v>8706.8</v>
      </c>
      <c r="I74" s="54">
        <f t="shared" si="7"/>
        <v>104.9012048192771</v>
      </c>
      <c r="J74" s="32">
        <f t="shared" si="12"/>
        <v>8706.8</v>
      </c>
      <c r="K74" s="54">
        <f t="shared" si="8"/>
        <v>104.9012048192771</v>
      </c>
      <c r="L74" s="32"/>
      <c r="M74" s="48"/>
    </row>
    <row r="75" spans="1:13" ht="12" customHeight="1">
      <c r="A75" s="74"/>
      <c r="B75" s="29"/>
      <c r="C75" s="36" t="s">
        <v>63</v>
      </c>
      <c r="D75" s="37" t="s">
        <v>20</v>
      </c>
      <c r="E75" s="32">
        <v>13400</v>
      </c>
      <c r="F75" s="33">
        <f t="shared" si="11"/>
        <v>13400</v>
      </c>
      <c r="G75" s="32"/>
      <c r="H75" s="32">
        <v>15045.43</v>
      </c>
      <c r="I75" s="54">
        <f t="shared" si="7"/>
        <v>112.27932835820896</v>
      </c>
      <c r="J75" s="32">
        <f t="shared" si="12"/>
        <v>15045.43</v>
      </c>
      <c r="K75" s="54">
        <f t="shared" si="8"/>
        <v>112.27932835820896</v>
      </c>
      <c r="L75" s="32"/>
      <c r="M75" s="48"/>
    </row>
    <row r="76" spans="1:13" ht="12" customHeight="1">
      <c r="A76" s="74"/>
      <c r="B76" s="29"/>
      <c r="C76" s="36" t="s">
        <v>64</v>
      </c>
      <c r="D76" s="37" t="s">
        <v>21</v>
      </c>
      <c r="E76" s="32">
        <v>1288000</v>
      </c>
      <c r="F76" s="33">
        <f t="shared" si="11"/>
        <v>1288000</v>
      </c>
      <c r="G76" s="32"/>
      <c r="H76" s="32">
        <v>1286980.9</v>
      </c>
      <c r="I76" s="54">
        <f t="shared" si="7"/>
        <v>99.92087732919254</v>
      </c>
      <c r="J76" s="32">
        <f t="shared" si="12"/>
        <v>1286980.9</v>
      </c>
      <c r="K76" s="54">
        <f t="shared" si="8"/>
        <v>99.92087732919254</v>
      </c>
      <c r="L76" s="32"/>
      <c r="M76" s="48"/>
    </row>
    <row r="77" spans="1:13" ht="12" customHeight="1">
      <c r="A77" s="74"/>
      <c r="B77" s="29"/>
      <c r="C77" s="36" t="s">
        <v>65</v>
      </c>
      <c r="D77" s="37" t="s">
        <v>22</v>
      </c>
      <c r="E77" s="32">
        <v>272000</v>
      </c>
      <c r="F77" s="33">
        <f t="shared" si="11"/>
        <v>272000</v>
      </c>
      <c r="G77" s="32"/>
      <c r="H77" s="32">
        <v>271853</v>
      </c>
      <c r="I77" s="54">
        <f t="shared" si="7"/>
        <v>99.94595588235295</v>
      </c>
      <c r="J77" s="32">
        <f t="shared" si="12"/>
        <v>271853</v>
      </c>
      <c r="K77" s="54">
        <f t="shared" si="8"/>
        <v>99.94595588235295</v>
      </c>
      <c r="L77" s="32"/>
      <c r="M77" s="48"/>
    </row>
    <row r="78" spans="1:13" ht="25.5" customHeight="1">
      <c r="A78" s="79"/>
      <c r="B78" s="35"/>
      <c r="C78" s="50" t="s">
        <v>60</v>
      </c>
      <c r="D78" s="51" t="s">
        <v>23</v>
      </c>
      <c r="E78" s="44">
        <v>55734</v>
      </c>
      <c r="F78" s="33">
        <f t="shared" si="11"/>
        <v>55734</v>
      </c>
      <c r="G78" s="44"/>
      <c r="H78" s="42">
        <v>63806.37</v>
      </c>
      <c r="I78" s="58">
        <f t="shared" si="7"/>
        <v>114.48374421358596</v>
      </c>
      <c r="J78" s="32">
        <f t="shared" si="12"/>
        <v>63806.37</v>
      </c>
      <c r="K78" s="58">
        <f t="shared" si="8"/>
        <v>114.48374421358596</v>
      </c>
      <c r="L78" s="42"/>
      <c r="M78" s="59"/>
    </row>
    <row r="79" spans="1:13" ht="51" customHeight="1">
      <c r="A79" s="72"/>
      <c r="B79" s="24">
        <v>75616</v>
      </c>
      <c r="C79" s="73"/>
      <c r="D79" s="26" t="s">
        <v>74</v>
      </c>
      <c r="E79" s="27">
        <f>SUM(E80:E87)</f>
        <v>11304633</v>
      </c>
      <c r="F79" s="27">
        <f>SUM(F80:F87)</f>
        <v>11304633</v>
      </c>
      <c r="G79" s="27"/>
      <c r="H79" s="53">
        <f>SUM(H80:H87)</f>
        <v>11534066.5</v>
      </c>
      <c r="I79" s="57">
        <f t="shared" si="7"/>
        <v>102.02955283908818</v>
      </c>
      <c r="J79" s="53">
        <f>SUM(J80:J87)</f>
        <v>11534066.5</v>
      </c>
      <c r="K79" s="57">
        <f t="shared" si="8"/>
        <v>102.02955283908818</v>
      </c>
      <c r="L79" s="53"/>
      <c r="M79" s="78"/>
    </row>
    <row r="80" spans="1:13" ht="12.75" customHeight="1">
      <c r="A80" s="74"/>
      <c r="B80" s="29"/>
      <c r="C80" s="30" t="s">
        <v>61</v>
      </c>
      <c r="D80" s="31" t="s">
        <v>18</v>
      </c>
      <c r="E80" s="33">
        <v>7421700</v>
      </c>
      <c r="F80" s="33">
        <f>E80</f>
        <v>7421700</v>
      </c>
      <c r="G80" s="33"/>
      <c r="H80" s="32">
        <v>7539871.89</v>
      </c>
      <c r="I80" s="54">
        <f t="shared" si="7"/>
        <v>101.59224827195925</v>
      </c>
      <c r="J80" s="32">
        <f>H80</f>
        <v>7539871.89</v>
      </c>
      <c r="K80" s="54">
        <f t="shared" si="8"/>
        <v>101.59224827195925</v>
      </c>
      <c r="L80" s="32"/>
      <c r="M80" s="48"/>
    </row>
    <row r="81" spans="1:13" ht="12" customHeight="1">
      <c r="A81" s="74"/>
      <c r="B81" s="29"/>
      <c r="C81" s="36" t="s">
        <v>62</v>
      </c>
      <c r="D81" s="37" t="s">
        <v>19</v>
      </c>
      <c r="E81" s="32">
        <v>330000</v>
      </c>
      <c r="F81" s="33">
        <f aca="true" t="shared" si="13" ref="F81:F87">E81</f>
        <v>330000</v>
      </c>
      <c r="G81" s="32"/>
      <c r="H81" s="32">
        <v>327615.07</v>
      </c>
      <c r="I81" s="54">
        <f t="shared" si="7"/>
        <v>99.27729393939394</v>
      </c>
      <c r="J81" s="32">
        <f aca="true" t="shared" si="14" ref="J81:J87">H81</f>
        <v>327615.07</v>
      </c>
      <c r="K81" s="54">
        <f t="shared" si="8"/>
        <v>99.27729393939394</v>
      </c>
      <c r="L81" s="32"/>
      <c r="M81" s="48"/>
    </row>
    <row r="82" spans="1:13" ht="12" customHeight="1">
      <c r="A82" s="74"/>
      <c r="B82" s="29"/>
      <c r="C82" s="36" t="s">
        <v>63</v>
      </c>
      <c r="D82" s="37" t="s">
        <v>20</v>
      </c>
      <c r="E82" s="32">
        <v>6000</v>
      </c>
      <c r="F82" s="33">
        <f t="shared" si="13"/>
        <v>6000</v>
      </c>
      <c r="G82" s="32"/>
      <c r="H82" s="32">
        <v>7875.36</v>
      </c>
      <c r="I82" s="54">
        <f t="shared" si="7"/>
        <v>131.256</v>
      </c>
      <c r="J82" s="32">
        <f t="shared" si="14"/>
        <v>7875.36</v>
      </c>
      <c r="K82" s="54">
        <f t="shared" si="8"/>
        <v>131.256</v>
      </c>
      <c r="L82" s="32"/>
      <c r="M82" s="48"/>
    </row>
    <row r="83" spans="1:13" ht="12" customHeight="1">
      <c r="A83" s="74"/>
      <c r="B83" s="29"/>
      <c r="C83" s="36" t="s">
        <v>64</v>
      </c>
      <c r="D83" s="37" t="s">
        <v>21</v>
      </c>
      <c r="E83" s="32">
        <v>435500</v>
      </c>
      <c r="F83" s="33">
        <f t="shared" si="13"/>
        <v>435500</v>
      </c>
      <c r="G83" s="32"/>
      <c r="H83" s="32">
        <v>445649.5</v>
      </c>
      <c r="I83" s="54">
        <f t="shared" si="7"/>
        <v>102.33053960964409</v>
      </c>
      <c r="J83" s="32">
        <f t="shared" si="14"/>
        <v>445649.5</v>
      </c>
      <c r="K83" s="54">
        <f t="shared" si="8"/>
        <v>102.33053960964409</v>
      </c>
      <c r="L83" s="32"/>
      <c r="M83" s="48"/>
    </row>
    <row r="84" spans="1:13" ht="12" customHeight="1">
      <c r="A84" s="74"/>
      <c r="B84" s="29"/>
      <c r="C84" s="36" t="s">
        <v>66</v>
      </c>
      <c r="D84" s="37" t="s">
        <v>24</v>
      </c>
      <c r="E84" s="32">
        <v>56000</v>
      </c>
      <c r="F84" s="33">
        <f t="shared" si="13"/>
        <v>56000</v>
      </c>
      <c r="G84" s="32"/>
      <c r="H84" s="32">
        <v>127861.7</v>
      </c>
      <c r="I84" s="54">
        <f t="shared" si="7"/>
        <v>228.3244642857143</v>
      </c>
      <c r="J84" s="32">
        <f t="shared" si="14"/>
        <v>127861.7</v>
      </c>
      <c r="K84" s="54">
        <f t="shared" si="8"/>
        <v>228.3244642857143</v>
      </c>
      <c r="L84" s="32"/>
      <c r="M84" s="48"/>
    </row>
    <row r="85" spans="1:13" ht="12.75" customHeight="1">
      <c r="A85" s="74"/>
      <c r="B85" s="29"/>
      <c r="C85" s="36" t="s">
        <v>79</v>
      </c>
      <c r="D85" s="37" t="s">
        <v>80</v>
      </c>
      <c r="E85" s="32">
        <v>433</v>
      </c>
      <c r="F85" s="33">
        <f t="shared" si="13"/>
        <v>433</v>
      </c>
      <c r="G85" s="32"/>
      <c r="H85" s="32">
        <v>614</v>
      </c>
      <c r="I85" s="54">
        <f t="shared" si="7"/>
        <v>141.8013856812933</v>
      </c>
      <c r="J85" s="32">
        <f t="shared" si="14"/>
        <v>614</v>
      </c>
      <c r="K85" s="54">
        <f t="shared" si="8"/>
        <v>141.8013856812933</v>
      </c>
      <c r="L85" s="32"/>
      <c r="M85" s="48"/>
    </row>
    <row r="86" spans="1:13" ht="12" customHeight="1">
      <c r="A86" s="74"/>
      <c r="B86" s="29"/>
      <c r="C86" s="36" t="s">
        <v>65</v>
      </c>
      <c r="D86" s="37" t="s">
        <v>22</v>
      </c>
      <c r="E86" s="32">
        <v>2840000</v>
      </c>
      <c r="F86" s="33">
        <f t="shared" si="13"/>
        <v>2840000</v>
      </c>
      <c r="G86" s="32"/>
      <c r="H86" s="32">
        <v>2845712.05</v>
      </c>
      <c r="I86" s="54">
        <f t="shared" si="7"/>
        <v>100.20112852112676</v>
      </c>
      <c r="J86" s="32">
        <f t="shared" si="14"/>
        <v>2845712.05</v>
      </c>
      <c r="K86" s="54">
        <f t="shared" si="8"/>
        <v>100.20112852112676</v>
      </c>
      <c r="L86" s="32"/>
      <c r="M86" s="48"/>
    </row>
    <row r="87" spans="1:13" ht="23.25" customHeight="1">
      <c r="A87" s="79"/>
      <c r="B87" s="35"/>
      <c r="C87" s="50" t="s">
        <v>60</v>
      </c>
      <c r="D87" s="51" t="s">
        <v>23</v>
      </c>
      <c r="E87" s="44">
        <v>215000</v>
      </c>
      <c r="F87" s="33">
        <f t="shared" si="13"/>
        <v>215000</v>
      </c>
      <c r="G87" s="44"/>
      <c r="H87" s="42">
        <v>238866.93</v>
      </c>
      <c r="I87" s="58">
        <f t="shared" si="7"/>
        <v>111.1008976744186</v>
      </c>
      <c r="J87" s="32">
        <f t="shared" si="14"/>
        <v>238866.93</v>
      </c>
      <c r="K87" s="58">
        <f t="shared" si="8"/>
        <v>111.1008976744186</v>
      </c>
      <c r="L87" s="42"/>
      <c r="M87" s="59"/>
    </row>
    <row r="88" spans="1:13" s="2" customFormat="1" ht="25.5" customHeight="1">
      <c r="A88" s="72"/>
      <c r="B88" s="24">
        <v>75618</v>
      </c>
      <c r="C88" s="73"/>
      <c r="D88" s="26" t="s">
        <v>77</v>
      </c>
      <c r="E88" s="27">
        <f>SUM(E89:E91)</f>
        <v>680000</v>
      </c>
      <c r="F88" s="27">
        <f>SUM(F89:F91)</f>
        <v>680000</v>
      </c>
      <c r="G88" s="27"/>
      <c r="H88" s="53">
        <f>SUM(H89:H91)</f>
        <v>668793.4099999999</v>
      </c>
      <c r="I88" s="57">
        <f t="shared" si="7"/>
        <v>98.35197205882352</v>
      </c>
      <c r="J88" s="53">
        <f>SUM(J89:J91)</f>
        <v>668793.4099999999</v>
      </c>
      <c r="K88" s="57">
        <f t="shared" si="8"/>
        <v>98.35197205882352</v>
      </c>
      <c r="L88" s="53"/>
      <c r="M88" s="28"/>
    </row>
    <row r="89" spans="1:13" ht="12.75" customHeight="1">
      <c r="A89" s="74"/>
      <c r="B89" s="29"/>
      <c r="C89" s="30" t="s">
        <v>67</v>
      </c>
      <c r="D89" s="31" t="s">
        <v>25</v>
      </c>
      <c r="E89" s="33">
        <v>100000</v>
      </c>
      <c r="F89" s="33">
        <f>E89</f>
        <v>100000</v>
      </c>
      <c r="G89" s="33"/>
      <c r="H89" s="32">
        <v>99081</v>
      </c>
      <c r="I89" s="54">
        <f t="shared" si="7"/>
        <v>99.081</v>
      </c>
      <c r="J89" s="32">
        <f>H89</f>
        <v>99081</v>
      </c>
      <c r="K89" s="54">
        <f t="shared" si="8"/>
        <v>99.081</v>
      </c>
      <c r="L89" s="32"/>
      <c r="M89" s="47"/>
    </row>
    <row r="90" spans="1:13" ht="12.75" customHeight="1">
      <c r="A90" s="74"/>
      <c r="B90" s="29"/>
      <c r="C90" s="36" t="s">
        <v>68</v>
      </c>
      <c r="D90" s="204" t="s">
        <v>26</v>
      </c>
      <c r="E90" s="32">
        <v>350000</v>
      </c>
      <c r="F90" s="33">
        <f>E90</f>
        <v>350000</v>
      </c>
      <c r="G90" s="32"/>
      <c r="H90" s="32">
        <v>335799.72</v>
      </c>
      <c r="I90" s="54">
        <f t="shared" si="7"/>
        <v>95.94277714285714</v>
      </c>
      <c r="J90" s="32">
        <f>H90</f>
        <v>335799.72</v>
      </c>
      <c r="K90" s="54">
        <f t="shared" si="8"/>
        <v>95.94277714285714</v>
      </c>
      <c r="L90" s="32"/>
      <c r="M90" s="47"/>
    </row>
    <row r="91" spans="1:13" ht="25.5" customHeight="1">
      <c r="A91" s="80"/>
      <c r="B91" s="69"/>
      <c r="C91" s="63" t="s">
        <v>88</v>
      </c>
      <c r="D91" s="64" t="s">
        <v>97</v>
      </c>
      <c r="E91" s="42">
        <v>230000</v>
      </c>
      <c r="F91" s="70">
        <f>E91</f>
        <v>230000</v>
      </c>
      <c r="G91" s="42"/>
      <c r="H91" s="42">
        <v>233912.69</v>
      </c>
      <c r="I91" s="58">
        <f t="shared" si="7"/>
        <v>101.7011695652174</v>
      </c>
      <c r="J91" s="42">
        <f>H91</f>
        <v>233912.69</v>
      </c>
      <c r="K91" s="58">
        <f t="shared" si="8"/>
        <v>101.7011695652174</v>
      </c>
      <c r="L91" s="42"/>
      <c r="M91" s="71"/>
    </row>
    <row r="92" spans="1:13" s="2" customFormat="1" ht="24" customHeight="1">
      <c r="A92" s="72"/>
      <c r="B92" s="24">
        <v>75621</v>
      </c>
      <c r="C92" s="73"/>
      <c r="D92" s="26" t="s">
        <v>27</v>
      </c>
      <c r="E92" s="27">
        <f>SUM(E94,E93)</f>
        <v>40517757</v>
      </c>
      <c r="F92" s="27">
        <f>SUM(F94,F93)</f>
        <v>40517757</v>
      </c>
      <c r="G92" s="27"/>
      <c r="H92" s="53">
        <f>SUM(H94,H93)</f>
        <v>40410196.94</v>
      </c>
      <c r="I92" s="57">
        <f t="shared" si="7"/>
        <v>99.73453599615596</v>
      </c>
      <c r="J92" s="53">
        <f>SUM(J94,J93)</f>
        <v>40410196.94</v>
      </c>
      <c r="K92" s="57">
        <f t="shared" si="8"/>
        <v>99.73453599615596</v>
      </c>
      <c r="L92" s="53"/>
      <c r="M92" s="78"/>
    </row>
    <row r="93" spans="1:13" ht="13.5" customHeight="1">
      <c r="A93" s="74"/>
      <c r="B93" s="29"/>
      <c r="C93" s="30" t="s">
        <v>69</v>
      </c>
      <c r="D93" s="31" t="s">
        <v>28</v>
      </c>
      <c r="E93" s="33">
        <v>37818757</v>
      </c>
      <c r="F93" s="33">
        <f>E93</f>
        <v>37818757</v>
      </c>
      <c r="G93" s="33"/>
      <c r="H93" s="32">
        <v>37546848</v>
      </c>
      <c r="I93" s="54">
        <f t="shared" si="7"/>
        <v>99.2810207908208</v>
      </c>
      <c r="J93" s="32">
        <f>H93</f>
        <v>37546848</v>
      </c>
      <c r="K93" s="54">
        <f t="shared" si="8"/>
        <v>99.2810207908208</v>
      </c>
      <c r="L93" s="32"/>
      <c r="M93" s="48"/>
    </row>
    <row r="94" spans="1:13" ht="13.5" customHeight="1">
      <c r="A94" s="79"/>
      <c r="B94" s="35"/>
      <c r="C94" s="50" t="s">
        <v>70</v>
      </c>
      <c r="D94" s="51" t="s">
        <v>29</v>
      </c>
      <c r="E94" s="44">
        <v>2699000</v>
      </c>
      <c r="F94" s="33">
        <f>E94</f>
        <v>2699000</v>
      </c>
      <c r="G94" s="44"/>
      <c r="H94" s="42">
        <v>2863348.94</v>
      </c>
      <c r="I94" s="58">
        <f t="shared" si="7"/>
        <v>106.08925305668767</v>
      </c>
      <c r="J94" s="32">
        <f>H94</f>
        <v>2863348.94</v>
      </c>
      <c r="K94" s="58">
        <f t="shared" si="8"/>
        <v>106.08925305668767</v>
      </c>
      <c r="L94" s="42"/>
      <c r="M94" s="59"/>
    </row>
    <row r="95" spans="1:13" ht="18.75" customHeight="1">
      <c r="A95" s="75">
        <v>758</v>
      </c>
      <c r="B95" s="19"/>
      <c r="C95" s="19"/>
      <c r="D95" s="20" t="s">
        <v>30</v>
      </c>
      <c r="E95" s="22">
        <f>E96+E98+E100</f>
        <v>26081157</v>
      </c>
      <c r="F95" s="22">
        <f>F96+F98+F100</f>
        <v>26076807</v>
      </c>
      <c r="G95" s="22">
        <f>G96+G98+G100</f>
        <v>4350</v>
      </c>
      <c r="H95" s="22">
        <f>H96+H98+H100</f>
        <v>26081156.22</v>
      </c>
      <c r="I95" s="45">
        <f t="shared" si="7"/>
        <v>99.99999700933513</v>
      </c>
      <c r="J95" s="22">
        <f>J96+J98+J100</f>
        <v>26076806.22</v>
      </c>
      <c r="K95" s="52">
        <f t="shared" si="8"/>
        <v>99.99999700883625</v>
      </c>
      <c r="L95" s="67">
        <f>L96+L98+L100</f>
        <v>4350</v>
      </c>
      <c r="M95" s="181">
        <f>M100</f>
        <v>100</v>
      </c>
    </row>
    <row r="96" spans="1:13" ht="22.5" customHeight="1">
      <c r="A96" s="72"/>
      <c r="B96" s="24">
        <v>75801</v>
      </c>
      <c r="C96" s="24"/>
      <c r="D96" s="26" t="s">
        <v>33</v>
      </c>
      <c r="E96" s="27">
        <f>E97</f>
        <v>21009904</v>
      </c>
      <c r="F96" s="27">
        <f>F97</f>
        <v>21009904</v>
      </c>
      <c r="G96" s="27"/>
      <c r="H96" s="27">
        <f>H97</f>
        <v>21009904</v>
      </c>
      <c r="I96" s="46">
        <f t="shared" si="7"/>
        <v>100</v>
      </c>
      <c r="J96" s="27">
        <f>J97</f>
        <v>21009904</v>
      </c>
      <c r="K96" s="46">
        <f t="shared" si="8"/>
        <v>100</v>
      </c>
      <c r="L96" s="27"/>
      <c r="M96" s="28"/>
    </row>
    <row r="97" spans="1:13" ht="12" customHeight="1">
      <c r="A97" s="87"/>
      <c r="B97" s="50"/>
      <c r="C97" s="50" t="s">
        <v>71</v>
      </c>
      <c r="D97" s="51" t="s">
        <v>31</v>
      </c>
      <c r="E97" s="44">
        <v>21009904</v>
      </c>
      <c r="F97" s="44">
        <f>E97</f>
        <v>21009904</v>
      </c>
      <c r="G97" s="44"/>
      <c r="H97" s="44">
        <v>21009904</v>
      </c>
      <c r="I97" s="61">
        <f t="shared" si="7"/>
        <v>100</v>
      </c>
      <c r="J97" s="44">
        <f>H97</f>
        <v>21009904</v>
      </c>
      <c r="K97" s="61">
        <f t="shared" si="8"/>
        <v>100</v>
      </c>
      <c r="L97" s="44"/>
      <c r="M97" s="56"/>
    </row>
    <row r="98" spans="1:13" ht="24" customHeight="1">
      <c r="A98" s="163"/>
      <c r="B98" s="155">
        <v>75802</v>
      </c>
      <c r="C98" s="164"/>
      <c r="D98" s="148" t="s">
        <v>162</v>
      </c>
      <c r="E98" s="46">
        <f>E99</f>
        <v>1025011</v>
      </c>
      <c r="F98" s="46">
        <f>F99</f>
        <v>1025011</v>
      </c>
      <c r="G98" s="46"/>
      <c r="H98" s="46">
        <f>H99</f>
        <v>1025011</v>
      </c>
      <c r="I98" s="46">
        <f>I99</f>
        <v>100</v>
      </c>
      <c r="J98" s="46">
        <f>J99</f>
        <v>1025011</v>
      </c>
      <c r="K98" s="46">
        <f>K99</f>
        <v>100</v>
      </c>
      <c r="L98" s="46"/>
      <c r="M98" s="151"/>
    </row>
    <row r="99" spans="1:13" ht="14.25" customHeight="1">
      <c r="A99" s="188"/>
      <c r="B99" s="63"/>
      <c r="C99" s="211">
        <v>2750</v>
      </c>
      <c r="D99" s="64" t="s">
        <v>163</v>
      </c>
      <c r="E99" s="42">
        <v>1025011</v>
      </c>
      <c r="F99" s="42">
        <f>E99</f>
        <v>1025011</v>
      </c>
      <c r="G99" s="42"/>
      <c r="H99" s="42">
        <v>1025011</v>
      </c>
      <c r="I99" s="58">
        <f>H99*100/E99</f>
        <v>100</v>
      </c>
      <c r="J99" s="42">
        <f>H99</f>
        <v>1025011</v>
      </c>
      <c r="K99" s="58">
        <f>J99*100/H99</f>
        <v>100</v>
      </c>
      <c r="L99" s="42"/>
      <c r="M99" s="59"/>
    </row>
    <row r="100" spans="1:13" ht="12" customHeight="1">
      <c r="A100" s="72"/>
      <c r="B100" s="24">
        <v>75814</v>
      </c>
      <c r="C100" s="73"/>
      <c r="D100" s="26" t="s">
        <v>147</v>
      </c>
      <c r="E100" s="27">
        <f>SUM(E101:E103)</f>
        <v>4046242</v>
      </c>
      <c r="F100" s="27">
        <f>SUM(F101:F103)</f>
        <v>4041892</v>
      </c>
      <c r="G100" s="27">
        <f>SUM(G101:G103)</f>
        <v>4350</v>
      </c>
      <c r="H100" s="27">
        <f>SUM(H101:H103)</f>
        <v>4046241.22</v>
      </c>
      <c r="I100" s="46">
        <f t="shared" si="7"/>
        <v>99.99998072285345</v>
      </c>
      <c r="J100" s="27">
        <f>SUM(J101:J103)</f>
        <v>4041891.22</v>
      </c>
      <c r="K100" s="81">
        <f t="shared" si="8"/>
        <v>99.99998070210684</v>
      </c>
      <c r="L100" s="27">
        <f>SUM(L101:L103)</f>
        <v>4350</v>
      </c>
      <c r="M100" s="167">
        <f>L100*100/G100</f>
        <v>100</v>
      </c>
    </row>
    <row r="101" spans="1:13" s="144" customFormat="1" ht="12" customHeight="1">
      <c r="A101" s="208"/>
      <c r="B101" s="209"/>
      <c r="C101" s="36" t="s">
        <v>72</v>
      </c>
      <c r="D101" s="37" t="s">
        <v>32</v>
      </c>
      <c r="E101" s="165">
        <v>3984316</v>
      </c>
      <c r="F101" s="165">
        <f>E101</f>
        <v>3984316</v>
      </c>
      <c r="G101" s="165"/>
      <c r="H101" s="165">
        <v>3984316</v>
      </c>
      <c r="I101" s="165">
        <f>H101*100/E101</f>
        <v>100</v>
      </c>
      <c r="J101" s="165">
        <f>H101</f>
        <v>3984316</v>
      </c>
      <c r="K101" s="165">
        <f>J101*100/H101</f>
        <v>100</v>
      </c>
      <c r="L101" s="165"/>
      <c r="M101" s="166"/>
    </row>
    <row r="102" spans="1:13" ht="28.5" customHeight="1">
      <c r="A102" s="74"/>
      <c r="B102" s="29"/>
      <c r="C102" s="36">
        <v>2030</v>
      </c>
      <c r="D102" s="37" t="s">
        <v>86</v>
      </c>
      <c r="E102" s="32">
        <v>57576</v>
      </c>
      <c r="F102" s="32">
        <f>E102</f>
        <v>57576</v>
      </c>
      <c r="G102" s="32"/>
      <c r="H102" s="32">
        <v>57575.22</v>
      </c>
      <c r="I102" s="54">
        <f t="shared" si="7"/>
        <v>99.99864526886202</v>
      </c>
      <c r="J102" s="32">
        <f>H102</f>
        <v>57575.22</v>
      </c>
      <c r="K102" s="54">
        <f t="shared" si="8"/>
        <v>99.99864526886202</v>
      </c>
      <c r="L102" s="32"/>
      <c r="M102" s="48"/>
    </row>
    <row r="103" spans="1:13" ht="33.75" customHeight="1">
      <c r="A103" s="74"/>
      <c r="B103" s="29"/>
      <c r="C103" s="63">
        <v>6330</v>
      </c>
      <c r="D103" s="64" t="s">
        <v>164</v>
      </c>
      <c r="E103" s="42">
        <v>4350</v>
      </c>
      <c r="F103" s="42"/>
      <c r="G103" s="42">
        <f>E103</f>
        <v>4350</v>
      </c>
      <c r="H103" s="42">
        <v>4350</v>
      </c>
      <c r="I103" s="58">
        <f>H103*100/E103</f>
        <v>100</v>
      </c>
      <c r="J103" s="42"/>
      <c r="K103" s="58"/>
      <c r="L103" s="42">
        <f>H103</f>
        <v>4350</v>
      </c>
      <c r="M103" s="59">
        <f>L103*100/H103</f>
        <v>100</v>
      </c>
    </row>
    <row r="104" spans="1:13" s="2" customFormat="1" ht="15.75" customHeight="1">
      <c r="A104" s="19">
        <v>801</v>
      </c>
      <c r="B104" s="19"/>
      <c r="C104" s="19"/>
      <c r="D104" s="20" t="s">
        <v>34</v>
      </c>
      <c r="E104" s="67">
        <f>E105+E114+E116+E123+E125+E128</f>
        <v>3880847</v>
      </c>
      <c r="F104" s="67">
        <f>F105+F114+F116+F123+F125+F128</f>
        <v>3838991</v>
      </c>
      <c r="G104" s="67">
        <f>G105+G114+G116+G123+G125+G128</f>
        <v>41856</v>
      </c>
      <c r="H104" s="67">
        <f>H105+H114+H116+H123+H125+H128</f>
        <v>3929055.74</v>
      </c>
      <c r="I104" s="45">
        <f t="shared" si="7"/>
        <v>101.24222212316023</v>
      </c>
      <c r="J104" s="67">
        <f>J105+J114+J116+J123+J125+J128</f>
        <v>3891785.4600000004</v>
      </c>
      <c r="K104" s="52">
        <f t="shared" si="8"/>
        <v>101.3752170817801</v>
      </c>
      <c r="L104" s="67">
        <f>L105+L114+L116+L123+L125+L128</f>
        <v>37270.28</v>
      </c>
      <c r="M104" s="68">
        <f>M105</f>
        <v>89.04405581039755</v>
      </c>
    </row>
    <row r="105" spans="1:13" s="3" customFormat="1" ht="13.5" customHeight="1">
      <c r="A105" s="72"/>
      <c r="B105" s="24">
        <v>80101</v>
      </c>
      <c r="C105" s="24"/>
      <c r="D105" s="26" t="s">
        <v>35</v>
      </c>
      <c r="E105" s="76">
        <f>SUM(E106:E113)</f>
        <v>72549</v>
      </c>
      <c r="F105" s="76">
        <f>SUM(F106:F113)</f>
        <v>30693</v>
      </c>
      <c r="G105" s="76">
        <f>SUM(G106:G113)</f>
        <v>41856</v>
      </c>
      <c r="H105" s="76">
        <f>SUM(H106:H113)</f>
        <v>68047.79000000001</v>
      </c>
      <c r="I105" s="57">
        <f t="shared" si="7"/>
        <v>93.79562778260211</v>
      </c>
      <c r="J105" s="76">
        <f>SUM(J106:J113)</f>
        <v>30777.510000000002</v>
      </c>
      <c r="K105" s="57">
        <f t="shared" si="8"/>
        <v>100.27533965399277</v>
      </c>
      <c r="L105" s="76">
        <f>SUM(L106:L113)</f>
        <v>37270.28</v>
      </c>
      <c r="M105" s="77">
        <f>L105*100/G105</f>
        <v>89.04405581039755</v>
      </c>
    </row>
    <row r="106" spans="1:13" s="168" customFormat="1" ht="13.5" customHeight="1">
      <c r="A106" s="84"/>
      <c r="B106" s="85"/>
      <c r="C106" s="30" t="s">
        <v>134</v>
      </c>
      <c r="D106" s="31" t="s">
        <v>144</v>
      </c>
      <c r="E106" s="165">
        <v>3296</v>
      </c>
      <c r="F106" s="165">
        <f aca="true" t="shared" si="15" ref="F106:F112">E106</f>
        <v>3296</v>
      </c>
      <c r="G106" s="165"/>
      <c r="H106" s="165">
        <v>3295.74</v>
      </c>
      <c r="I106" s="165">
        <f>H106*100/E106</f>
        <v>99.99211165048544</v>
      </c>
      <c r="J106" s="165">
        <f aca="true" t="shared" si="16" ref="J106:J112">H106</f>
        <v>3295.74</v>
      </c>
      <c r="K106" s="165">
        <f>J106*100/F106</f>
        <v>99.99211165048544</v>
      </c>
      <c r="L106" s="165"/>
      <c r="M106" s="166"/>
    </row>
    <row r="107" spans="1:13" ht="12" customHeight="1">
      <c r="A107" s="74"/>
      <c r="B107" s="29"/>
      <c r="C107" s="36" t="s">
        <v>57</v>
      </c>
      <c r="D107" s="37" t="s">
        <v>82</v>
      </c>
      <c r="E107" s="32">
        <v>3000</v>
      </c>
      <c r="F107" s="32">
        <f t="shared" si="15"/>
        <v>3000</v>
      </c>
      <c r="G107" s="32"/>
      <c r="H107" s="32">
        <v>2249.51</v>
      </c>
      <c r="I107" s="54">
        <f>H107*100/E107</f>
        <v>74.98366666666668</v>
      </c>
      <c r="J107" s="32">
        <f t="shared" si="16"/>
        <v>2249.51</v>
      </c>
      <c r="K107" s="54">
        <f>J107*100/F107</f>
        <v>74.98366666666668</v>
      </c>
      <c r="L107" s="32"/>
      <c r="M107" s="48"/>
    </row>
    <row r="108" spans="1:13" ht="12" customHeight="1">
      <c r="A108" s="74"/>
      <c r="B108" s="29"/>
      <c r="C108" s="36" t="s">
        <v>58</v>
      </c>
      <c r="D108" s="37" t="s">
        <v>73</v>
      </c>
      <c r="E108" s="32">
        <v>2000</v>
      </c>
      <c r="F108" s="32">
        <f t="shared" si="15"/>
        <v>2000</v>
      </c>
      <c r="G108" s="32"/>
      <c r="H108" s="32">
        <v>2498.84</v>
      </c>
      <c r="I108" s="54">
        <f>H108*100/E108</f>
        <v>124.942</v>
      </c>
      <c r="J108" s="32">
        <f t="shared" si="16"/>
        <v>2498.84</v>
      </c>
      <c r="K108" s="54">
        <f>J108*100/F108</f>
        <v>124.942</v>
      </c>
      <c r="L108" s="32"/>
      <c r="M108" s="48"/>
    </row>
    <row r="109" spans="1:13" ht="20.25" customHeight="1">
      <c r="A109" s="74"/>
      <c r="B109" s="29"/>
      <c r="C109" s="30" t="s">
        <v>53</v>
      </c>
      <c r="D109" s="31" t="s">
        <v>7</v>
      </c>
      <c r="E109" s="32">
        <v>5000</v>
      </c>
      <c r="F109" s="32">
        <f t="shared" si="15"/>
        <v>5000</v>
      </c>
      <c r="G109" s="32"/>
      <c r="H109" s="32">
        <v>5000</v>
      </c>
      <c r="I109" s="54">
        <f>H109*100/E109</f>
        <v>100</v>
      </c>
      <c r="J109" s="32">
        <f t="shared" si="16"/>
        <v>5000</v>
      </c>
      <c r="K109" s="54">
        <f>J109*100/F109</f>
        <v>100</v>
      </c>
      <c r="L109" s="32"/>
      <c r="M109" s="48"/>
    </row>
    <row r="110" spans="1:13" ht="12.75" customHeight="1">
      <c r="A110" s="74"/>
      <c r="B110" s="29"/>
      <c r="C110" s="36" t="s">
        <v>72</v>
      </c>
      <c r="D110" s="37" t="s">
        <v>32</v>
      </c>
      <c r="E110" s="32">
        <v>6100</v>
      </c>
      <c r="F110" s="32">
        <f t="shared" si="15"/>
        <v>6100</v>
      </c>
      <c r="G110" s="32"/>
      <c r="H110" s="32">
        <v>6436.22</v>
      </c>
      <c r="I110" s="54">
        <f aca="true" t="shared" si="17" ref="I110:I172">H110*100/E110</f>
        <v>105.51180327868852</v>
      </c>
      <c r="J110" s="32">
        <f t="shared" si="16"/>
        <v>6436.22</v>
      </c>
      <c r="K110" s="54">
        <f aca="true" t="shared" si="18" ref="K110:K172">J110*100/F110</f>
        <v>105.51180327868852</v>
      </c>
      <c r="L110" s="32"/>
      <c r="M110" s="48"/>
    </row>
    <row r="111" spans="1:13" ht="20.25" customHeight="1">
      <c r="A111" s="74"/>
      <c r="B111" s="29"/>
      <c r="C111" s="36">
        <v>2030</v>
      </c>
      <c r="D111" s="37" t="s">
        <v>86</v>
      </c>
      <c r="E111" s="33">
        <v>8675</v>
      </c>
      <c r="F111" s="33">
        <f t="shared" si="15"/>
        <v>8675</v>
      </c>
      <c r="G111" s="33"/>
      <c r="H111" s="33">
        <v>8675</v>
      </c>
      <c r="I111" s="60">
        <f t="shared" si="17"/>
        <v>100</v>
      </c>
      <c r="J111" s="33">
        <f t="shared" si="16"/>
        <v>8675</v>
      </c>
      <c r="K111" s="60">
        <f t="shared" si="18"/>
        <v>100</v>
      </c>
      <c r="L111" s="33"/>
      <c r="M111" s="47"/>
    </row>
    <row r="112" spans="1:13" ht="35.25" customHeight="1">
      <c r="A112" s="74"/>
      <c r="B112" s="29"/>
      <c r="C112" s="30">
        <v>2400</v>
      </c>
      <c r="D112" s="31" t="s">
        <v>165</v>
      </c>
      <c r="E112" s="33">
        <v>2622</v>
      </c>
      <c r="F112" s="33">
        <f t="shared" si="15"/>
        <v>2622</v>
      </c>
      <c r="G112" s="33"/>
      <c r="H112" s="33">
        <v>2622.2</v>
      </c>
      <c r="I112" s="60">
        <f t="shared" si="17"/>
        <v>100.00762776506484</v>
      </c>
      <c r="J112" s="33">
        <f t="shared" si="16"/>
        <v>2622.2</v>
      </c>
      <c r="K112" s="60">
        <f t="shared" si="18"/>
        <v>100.00762776506484</v>
      </c>
      <c r="L112" s="33"/>
      <c r="M112" s="47"/>
    </row>
    <row r="113" spans="1:13" ht="31.5" customHeight="1">
      <c r="A113" s="74"/>
      <c r="B113" s="29"/>
      <c r="C113" s="30">
        <v>6330</v>
      </c>
      <c r="D113" s="64" t="s">
        <v>164</v>
      </c>
      <c r="E113" s="33">
        <v>41856</v>
      </c>
      <c r="F113" s="33"/>
      <c r="G113" s="33">
        <f>E113</f>
        <v>41856</v>
      </c>
      <c r="H113" s="33">
        <v>37270.28</v>
      </c>
      <c r="I113" s="60">
        <f t="shared" si="17"/>
        <v>89.04405581039755</v>
      </c>
      <c r="J113" s="33"/>
      <c r="K113" s="60"/>
      <c r="L113" s="33">
        <f>H113</f>
        <v>37270.28</v>
      </c>
      <c r="M113" s="47">
        <f>L113*100/G113</f>
        <v>89.04405581039755</v>
      </c>
    </row>
    <row r="114" spans="1:13" ht="18.75" customHeight="1">
      <c r="A114" s="72"/>
      <c r="B114" s="24">
        <v>80103</v>
      </c>
      <c r="C114" s="24"/>
      <c r="D114" s="26" t="s">
        <v>124</v>
      </c>
      <c r="E114" s="27">
        <f>E115</f>
        <v>182000</v>
      </c>
      <c r="F114" s="27">
        <f>F115</f>
        <v>182000</v>
      </c>
      <c r="G114" s="27"/>
      <c r="H114" s="27">
        <f>H115</f>
        <v>182558.4</v>
      </c>
      <c r="I114" s="46">
        <f t="shared" si="17"/>
        <v>100.30681318681319</v>
      </c>
      <c r="J114" s="27">
        <f>J115</f>
        <v>182558.4</v>
      </c>
      <c r="K114" s="46">
        <f t="shared" si="18"/>
        <v>100.30681318681319</v>
      </c>
      <c r="L114" s="27"/>
      <c r="M114" s="28"/>
    </row>
    <row r="115" spans="1:13" ht="21" customHeight="1">
      <c r="A115" s="74"/>
      <c r="B115" s="29"/>
      <c r="C115" s="36">
        <v>2310</v>
      </c>
      <c r="D115" s="83" t="s">
        <v>123</v>
      </c>
      <c r="E115" s="32">
        <v>182000</v>
      </c>
      <c r="F115" s="32">
        <f>E115</f>
        <v>182000</v>
      </c>
      <c r="G115" s="32"/>
      <c r="H115" s="32">
        <v>182558.4</v>
      </c>
      <c r="I115" s="61">
        <f t="shared" si="17"/>
        <v>100.30681318681319</v>
      </c>
      <c r="J115" s="32">
        <f>H115</f>
        <v>182558.4</v>
      </c>
      <c r="K115" s="61">
        <f t="shared" si="18"/>
        <v>100.30681318681319</v>
      </c>
      <c r="L115" s="32"/>
      <c r="M115" s="48"/>
    </row>
    <row r="116" spans="1:13" ht="13.5" customHeight="1">
      <c r="A116" s="72"/>
      <c r="B116" s="24">
        <v>80104</v>
      </c>
      <c r="C116" s="24"/>
      <c r="D116" s="26" t="s">
        <v>81</v>
      </c>
      <c r="E116" s="27">
        <f>SUM(E117:E122)</f>
        <v>3472293</v>
      </c>
      <c r="F116" s="27">
        <f>SUM(F117:F122)</f>
        <v>3472293</v>
      </c>
      <c r="G116" s="27"/>
      <c r="H116" s="53">
        <f>SUM(H117:H122)</f>
        <v>3567482.8800000004</v>
      </c>
      <c r="I116" s="57">
        <f t="shared" si="17"/>
        <v>102.7414126630443</v>
      </c>
      <c r="J116" s="53">
        <f>SUM(J117:J122)</f>
        <v>3567482.8800000004</v>
      </c>
      <c r="K116" s="57">
        <f t="shared" si="18"/>
        <v>102.7414126630443</v>
      </c>
      <c r="L116" s="53"/>
      <c r="M116" s="78"/>
    </row>
    <row r="117" spans="1:13" ht="12.75">
      <c r="A117" s="74"/>
      <c r="B117" s="29"/>
      <c r="C117" s="36" t="s">
        <v>57</v>
      </c>
      <c r="D117" s="37" t="s">
        <v>82</v>
      </c>
      <c r="E117" s="32">
        <v>270000</v>
      </c>
      <c r="F117" s="32">
        <f aca="true" t="shared" si="19" ref="F117:F122">E117</f>
        <v>270000</v>
      </c>
      <c r="G117" s="32"/>
      <c r="H117" s="32">
        <v>257695.56</v>
      </c>
      <c r="I117" s="54">
        <f t="shared" si="17"/>
        <v>95.4428</v>
      </c>
      <c r="J117" s="32">
        <f aca="true" t="shared" si="20" ref="J117:J122">H117</f>
        <v>257695.56</v>
      </c>
      <c r="K117" s="54">
        <f t="shared" si="18"/>
        <v>95.4428</v>
      </c>
      <c r="L117" s="32"/>
      <c r="M117" s="48"/>
    </row>
    <row r="118" spans="1:13" ht="12.75">
      <c r="A118" s="74"/>
      <c r="B118" s="29"/>
      <c r="C118" s="36" t="s">
        <v>58</v>
      </c>
      <c r="D118" s="37" t="s">
        <v>73</v>
      </c>
      <c r="E118" s="32">
        <v>1000</v>
      </c>
      <c r="F118" s="32">
        <f t="shared" si="19"/>
        <v>1000</v>
      </c>
      <c r="G118" s="32"/>
      <c r="H118" s="32">
        <v>615.57</v>
      </c>
      <c r="I118" s="54">
        <f t="shared" si="17"/>
        <v>61.55700000000001</v>
      </c>
      <c r="J118" s="32">
        <f t="shared" si="20"/>
        <v>615.57</v>
      </c>
      <c r="K118" s="54">
        <f t="shared" si="18"/>
        <v>61.55700000000001</v>
      </c>
      <c r="L118" s="32"/>
      <c r="M118" s="48"/>
    </row>
    <row r="119" spans="1:13" ht="12.75">
      <c r="A119" s="74"/>
      <c r="B119" s="29"/>
      <c r="C119" s="36" t="s">
        <v>72</v>
      </c>
      <c r="D119" s="37" t="s">
        <v>32</v>
      </c>
      <c r="E119" s="32">
        <v>500</v>
      </c>
      <c r="F119" s="32">
        <f t="shared" si="19"/>
        <v>500</v>
      </c>
      <c r="G119" s="32"/>
      <c r="H119" s="32">
        <v>414</v>
      </c>
      <c r="I119" s="54">
        <f t="shared" si="17"/>
        <v>82.8</v>
      </c>
      <c r="J119" s="32">
        <f t="shared" si="20"/>
        <v>414</v>
      </c>
      <c r="K119" s="54">
        <f t="shared" si="18"/>
        <v>82.8</v>
      </c>
      <c r="L119" s="32"/>
      <c r="M119" s="48"/>
    </row>
    <row r="120" spans="1:13" ht="31.5">
      <c r="A120" s="74"/>
      <c r="B120" s="29"/>
      <c r="C120" s="36">
        <v>2310</v>
      </c>
      <c r="D120" s="83" t="s">
        <v>123</v>
      </c>
      <c r="E120" s="32">
        <v>3200000</v>
      </c>
      <c r="F120" s="32">
        <f t="shared" si="19"/>
        <v>3200000</v>
      </c>
      <c r="G120" s="32"/>
      <c r="H120" s="44">
        <v>3307964.08</v>
      </c>
      <c r="I120" s="55">
        <f t="shared" si="17"/>
        <v>103.3738775</v>
      </c>
      <c r="J120" s="44">
        <f t="shared" si="20"/>
        <v>3307964.08</v>
      </c>
      <c r="K120" s="55">
        <f t="shared" si="18"/>
        <v>103.3738775</v>
      </c>
      <c r="L120" s="44"/>
      <c r="M120" s="56"/>
    </row>
    <row r="121" spans="1:13" ht="31.5">
      <c r="A121" s="74"/>
      <c r="B121" s="29"/>
      <c r="C121" s="30">
        <v>2400</v>
      </c>
      <c r="D121" s="31" t="s">
        <v>165</v>
      </c>
      <c r="E121" s="33">
        <v>216</v>
      </c>
      <c r="F121" s="33">
        <f t="shared" si="19"/>
        <v>216</v>
      </c>
      <c r="G121" s="33"/>
      <c r="H121" s="44">
        <v>216.18</v>
      </c>
      <c r="I121" s="55">
        <f t="shared" si="17"/>
        <v>100.08333333333333</v>
      </c>
      <c r="J121" s="44">
        <f t="shared" si="20"/>
        <v>216.18</v>
      </c>
      <c r="K121" s="55">
        <f t="shared" si="18"/>
        <v>100.08333333333333</v>
      </c>
      <c r="L121" s="44"/>
      <c r="M121" s="56"/>
    </row>
    <row r="122" spans="1:13" ht="57" customHeight="1">
      <c r="A122" s="74"/>
      <c r="B122" s="29"/>
      <c r="C122" s="30">
        <v>2910</v>
      </c>
      <c r="D122" s="51" t="s">
        <v>160</v>
      </c>
      <c r="E122" s="33">
        <v>577</v>
      </c>
      <c r="F122" s="33">
        <f t="shared" si="19"/>
        <v>577</v>
      </c>
      <c r="G122" s="33"/>
      <c r="H122" s="42">
        <v>577.49</v>
      </c>
      <c r="I122" s="58">
        <f t="shared" si="17"/>
        <v>100.08492201039861</v>
      </c>
      <c r="J122" s="42">
        <f t="shared" si="20"/>
        <v>577.49</v>
      </c>
      <c r="K122" s="58">
        <f t="shared" si="18"/>
        <v>100.08492201039861</v>
      </c>
      <c r="L122" s="42"/>
      <c r="M122" s="59"/>
    </row>
    <row r="123" spans="1:13" ht="12.75">
      <c r="A123" s="72"/>
      <c r="B123" s="24">
        <v>80113</v>
      </c>
      <c r="C123" s="24"/>
      <c r="D123" s="26" t="s">
        <v>125</v>
      </c>
      <c r="E123" s="27">
        <f>SUM(E124:E124)</f>
        <v>15000</v>
      </c>
      <c r="F123" s="27">
        <f>SUM(F124:F124)</f>
        <v>15000</v>
      </c>
      <c r="G123" s="27"/>
      <c r="H123" s="27">
        <f>SUM(H124:H124)</f>
        <v>9805</v>
      </c>
      <c r="I123" s="46">
        <f t="shared" si="17"/>
        <v>65.36666666666666</v>
      </c>
      <c r="J123" s="46">
        <f>SUM(J124:J124)</f>
        <v>9805</v>
      </c>
      <c r="K123" s="46">
        <f t="shared" si="18"/>
        <v>65.36666666666666</v>
      </c>
      <c r="L123" s="27"/>
      <c r="M123" s="28"/>
    </row>
    <row r="124" spans="1:13" ht="12.75">
      <c r="A124" s="188"/>
      <c r="B124" s="63"/>
      <c r="C124" s="63" t="s">
        <v>57</v>
      </c>
      <c r="D124" s="64" t="s">
        <v>82</v>
      </c>
      <c r="E124" s="42">
        <v>15000</v>
      </c>
      <c r="F124" s="42">
        <f>E124</f>
        <v>15000</v>
      </c>
      <c r="G124" s="42"/>
      <c r="H124" s="42">
        <v>9805</v>
      </c>
      <c r="I124" s="58">
        <f t="shared" si="17"/>
        <v>65.36666666666666</v>
      </c>
      <c r="J124" s="42">
        <f>H124</f>
        <v>9805</v>
      </c>
      <c r="K124" s="58">
        <f t="shared" si="18"/>
        <v>65.36666666666666</v>
      </c>
      <c r="L124" s="42"/>
      <c r="M124" s="59"/>
    </row>
    <row r="125" spans="1:13" ht="24.75" customHeight="1">
      <c r="A125" s="72"/>
      <c r="B125" s="24">
        <v>80114</v>
      </c>
      <c r="C125" s="24"/>
      <c r="D125" s="26" t="s">
        <v>110</v>
      </c>
      <c r="E125" s="27">
        <f>SUM(E126:E127)</f>
        <v>9000</v>
      </c>
      <c r="F125" s="27">
        <f>SUM(F126:F127)</f>
        <v>9000</v>
      </c>
      <c r="G125" s="27"/>
      <c r="H125" s="27">
        <f>SUM(H126:H127)</f>
        <v>8661.67</v>
      </c>
      <c r="I125" s="46">
        <f t="shared" si="17"/>
        <v>96.24077777777778</v>
      </c>
      <c r="J125" s="27">
        <f>SUM(J126:J127)</f>
        <v>8661.67</v>
      </c>
      <c r="K125" s="46">
        <f t="shared" si="18"/>
        <v>96.24077777777778</v>
      </c>
      <c r="L125" s="27"/>
      <c r="M125" s="28"/>
    </row>
    <row r="126" spans="1:13" ht="12.75">
      <c r="A126" s="74"/>
      <c r="B126" s="29"/>
      <c r="C126" s="36" t="s">
        <v>58</v>
      </c>
      <c r="D126" s="37" t="s">
        <v>73</v>
      </c>
      <c r="E126" s="32">
        <v>8000</v>
      </c>
      <c r="F126" s="32">
        <f>E126</f>
        <v>8000</v>
      </c>
      <c r="G126" s="32"/>
      <c r="H126" s="32">
        <v>8080.67</v>
      </c>
      <c r="I126" s="54">
        <f t="shared" si="17"/>
        <v>101.008375</v>
      </c>
      <c r="J126" s="32">
        <f>H126</f>
        <v>8080.67</v>
      </c>
      <c r="K126" s="54">
        <f t="shared" si="18"/>
        <v>101.008375</v>
      </c>
      <c r="L126" s="32"/>
      <c r="M126" s="48"/>
    </row>
    <row r="127" spans="1:13" ht="12.75">
      <c r="A127" s="80"/>
      <c r="B127" s="69"/>
      <c r="C127" s="63" t="s">
        <v>72</v>
      </c>
      <c r="D127" s="64" t="s">
        <v>32</v>
      </c>
      <c r="E127" s="70">
        <v>1000</v>
      </c>
      <c r="F127" s="42">
        <f>E127</f>
        <v>1000</v>
      </c>
      <c r="G127" s="70"/>
      <c r="H127" s="42">
        <v>581</v>
      </c>
      <c r="I127" s="58">
        <f t="shared" si="17"/>
        <v>58.1</v>
      </c>
      <c r="J127" s="42">
        <f>H127</f>
        <v>581</v>
      </c>
      <c r="K127" s="58">
        <f t="shared" si="18"/>
        <v>58.1</v>
      </c>
      <c r="L127" s="70"/>
      <c r="M127" s="59"/>
    </row>
    <row r="128" spans="1:13" ht="12.75">
      <c r="A128" s="161"/>
      <c r="B128" s="155">
        <v>80195</v>
      </c>
      <c r="C128" s="155"/>
      <c r="D128" s="148" t="s">
        <v>6</v>
      </c>
      <c r="E128" s="46">
        <f>SUM(E129:E130)</f>
        <v>130005</v>
      </c>
      <c r="F128" s="46">
        <f>SUM(F129:F130)</f>
        <v>130005</v>
      </c>
      <c r="G128" s="46"/>
      <c r="H128" s="46">
        <f>SUM(H129:H130)</f>
        <v>92500</v>
      </c>
      <c r="I128" s="46">
        <f>H128*100/E128</f>
        <v>71.15110957270875</v>
      </c>
      <c r="J128" s="46">
        <f>SUM(J129:J130)</f>
        <v>92500</v>
      </c>
      <c r="K128" s="46">
        <f>J128*100/F128</f>
        <v>71.15110957270875</v>
      </c>
      <c r="L128" s="46"/>
      <c r="M128" s="151"/>
    </row>
    <row r="129" spans="1:13" ht="52.5">
      <c r="A129" s="74"/>
      <c r="B129" s="29"/>
      <c r="C129" s="36">
        <v>2007</v>
      </c>
      <c r="D129" s="37" t="s">
        <v>148</v>
      </c>
      <c r="E129" s="32">
        <v>110504</v>
      </c>
      <c r="F129" s="32">
        <f>E129</f>
        <v>110504</v>
      </c>
      <c r="G129" s="32"/>
      <c r="H129" s="32">
        <v>85000</v>
      </c>
      <c r="I129" s="54">
        <f>H129*100/E129</f>
        <v>76.92029247810034</v>
      </c>
      <c r="J129" s="32">
        <f>H129</f>
        <v>85000</v>
      </c>
      <c r="K129" s="54">
        <f>J129*100/F129</f>
        <v>76.92029247810034</v>
      </c>
      <c r="L129" s="32"/>
      <c r="M129" s="48"/>
    </row>
    <row r="130" spans="1:13" ht="52.5">
      <c r="A130" s="74"/>
      <c r="B130" s="29"/>
      <c r="C130" s="63">
        <v>2009</v>
      </c>
      <c r="D130" s="64" t="s">
        <v>148</v>
      </c>
      <c r="E130" s="42">
        <v>19501</v>
      </c>
      <c r="F130" s="32">
        <f>E130</f>
        <v>19501</v>
      </c>
      <c r="G130" s="42"/>
      <c r="H130" s="42">
        <v>7500</v>
      </c>
      <c r="I130" s="54">
        <f>H130*100/E130</f>
        <v>38.45956617609353</v>
      </c>
      <c r="J130" s="32">
        <f>H130</f>
        <v>7500</v>
      </c>
      <c r="K130" s="54">
        <f>J130*100/F130</f>
        <v>38.45956617609353</v>
      </c>
      <c r="L130" s="42"/>
      <c r="M130" s="59"/>
    </row>
    <row r="131" spans="1:13" ht="14.25" customHeight="1">
      <c r="A131" s="92">
        <v>852</v>
      </c>
      <c r="B131" s="65"/>
      <c r="C131" s="65"/>
      <c r="D131" s="66" t="s">
        <v>46</v>
      </c>
      <c r="E131" s="67">
        <f>E132+E137+E140+E144+E150+E142+E148</f>
        <v>2882295</v>
      </c>
      <c r="F131" s="67">
        <f>F132+F137+F140+F144+F150+F142+F148</f>
        <v>2882295</v>
      </c>
      <c r="G131" s="67"/>
      <c r="H131" s="67">
        <f>H132+H137+H140+H144+H150+H142+H148</f>
        <v>2814362.5100000002</v>
      </c>
      <c r="I131" s="52">
        <f t="shared" si="17"/>
        <v>97.64311113192785</v>
      </c>
      <c r="J131" s="67">
        <f>J132+J137+J140+J144+J150+J142+J148</f>
        <v>2814362.5100000002</v>
      </c>
      <c r="K131" s="52">
        <f t="shared" si="18"/>
        <v>97.64311113192785</v>
      </c>
      <c r="L131" s="67"/>
      <c r="M131" s="68"/>
    </row>
    <row r="132" spans="1:13" ht="35.25" customHeight="1">
      <c r="A132" s="93"/>
      <c r="B132" s="94">
        <v>85212</v>
      </c>
      <c r="C132" s="94"/>
      <c r="D132" s="95" t="s">
        <v>85</v>
      </c>
      <c r="E132" s="91">
        <f>SUM(E133:E136)</f>
        <v>2376967</v>
      </c>
      <c r="F132" s="91">
        <f>SUM(F133:F136)</f>
        <v>2376967</v>
      </c>
      <c r="G132" s="91"/>
      <c r="H132" s="76">
        <f>SUM(H133:H136)</f>
        <v>2308801.49</v>
      </c>
      <c r="I132" s="96">
        <f t="shared" si="17"/>
        <v>97.13224836524867</v>
      </c>
      <c r="J132" s="76">
        <f>SUM(J133:J136)</f>
        <v>2308801.49</v>
      </c>
      <c r="K132" s="97">
        <f t="shared" si="18"/>
        <v>97.13224836524867</v>
      </c>
      <c r="L132" s="76"/>
      <c r="M132" s="77"/>
    </row>
    <row r="133" spans="1:13" ht="12.75" customHeight="1">
      <c r="A133" s="74"/>
      <c r="B133" s="29"/>
      <c r="C133" s="36" t="s">
        <v>58</v>
      </c>
      <c r="D133" s="37" t="s">
        <v>73</v>
      </c>
      <c r="E133" s="32">
        <v>100</v>
      </c>
      <c r="F133" s="32">
        <f>E133</f>
        <v>100</v>
      </c>
      <c r="G133" s="32"/>
      <c r="H133" s="32">
        <v>39.1</v>
      </c>
      <c r="I133" s="54">
        <f t="shared" si="17"/>
        <v>39.1</v>
      </c>
      <c r="J133" s="32">
        <f>H133</f>
        <v>39.1</v>
      </c>
      <c r="K133" s="54">
        <f t="shared" si="18"/>
        <v>39.1</v>
      </c>
      <c r="L133" s="32"/>
      <c r="M133" s="48"/>
    </row>
    <row r="134" spans="1:13" ht="12.75" customHeight="1">
      <c r="A134" s="74"/>
      <c r="B134" s="29"/>
      <c r="C134" s="30" t="s">
        <v>72</v>
      </c>
      <c r="D134" s="37" t="s">
        <v>32</v>
      </c>
      <c r="E134" s="32"/>
      <c r="F134" s="32"/>
      <c r="G134" s="32"/>
      <c r="H134" s="32">
        <v>0.19</v>
      </c>
      <c r="I134" s="54"/>
      <c r="J134" s="32">
        <f>H134</f>
        <v>0.19</v>
      </c>
      <c r="K134" s="54"/>
      <c r="L134" s="32"/>
      <c r="M134" s="48"/>
    </row>
    <row r="135" spans="1:13" ht="39.75" customHeight="1">
      <c r="A135" s="74"/>
      <c r="B135" s="29"/>
      <c r="C135" s="36">
        <v>2010</v>
      </c>
      <c r="D135" s="37" t="s">
        <v>47</v>
      </c>
      <c r="E135" s="32">
        <v>2348867</v>
      </c>
      <c r="F135" s="32">
        <f>E135</f>
        <v>2348867</v>
      </c>
      <c r="G135" s="32"/>
      <c r="H135" s="32">
        <v>2282317.48</v>
      </c>
      <c r="I135" s="54">
        <f t="shared" si="17"/>
        <v>97.1667395386797</v>
      </c>
      <c r="J135" s="32">
        <f>H135</f>
        <v>2282317.48</v>
      </c>
      <c r="K135" s="54">
        <f t="shared" si="18"/>
        <v>97.1667395386797</v>
      </c>
      <c r="L135" s="32"/>
      <c r="M135" s="48"/>
    </row>
    <row r="136" spans="1:13" ht="31.5" customHeight="1">
      <c r="A136" s="74"/>
      <c r="B136" s="29"/>
      <c r="C136" s="63">
        <v>2360</v>
      </c>
      <c r="D136" s="64" t="s">
        <v>107</v>
      </c>
      <c r="E136" s="42">
        <v>28000</v>
      </c>
      <c r="F136" s="32">
        <f>E136</f>
        <v>28000</v>
      </c>
      <c r="G136" s="42"/>
      <c r="H136" s="42">
        <v>26444.72</v>
      </c>
      <c r="I136" s="58">
        <f t="shared" si="17"/>
        <v>94.44542857142856</v>
      </c>
      <c r="J136" s="32">
        <f>H136</f>
        <v>26444.72</v>
      </c>
      <c r="K136" s="58">
        <f t="shared" si="18"/>
        <v>94.44542857142856</v>
      </c>
      <c r="L136" s="42"/>
      <c r="M136" s="59"/>
    </row>
    <row r="137" spans="1:13" ht="42" customHeight="1">
      <c r="A137" s="24"/>
      <c r="B137" s="24">
        <v>85213</v>
      </c>
      <c r="C137" s="24"/>
      <c r="D137" s="26" t="s">
        <v>78</v>
      </c>
      <c r="E137" s="27">
        <f>E138+E139</f>
        <v>16790</v>
      </c>
      <c r="F137" s="27">
        <f>F138+F139</f>
        <v>16790</v>
      </c>
      <c r="G137" s="27"/>
      <c r="H137" s="53">
        <f>H138+H139</f>
        <v>16648.4</v>
      </c>
      <c r="I137" s="57">
        <f t="shared" si="17"/>
        <v>99.15664085765339</v>
      </c>
      <c r="J137" s="53">
        <f>J138+J139</f>
        <v>16648.4</v>
      </c>
      <c r="K137" s="86">
        <f t="shared" si="18"/>
        <v>99.15664085765339</v>
      </c>
      <c r="L137" s="53"/>
      <c r="M137" s="78"/>
    </row>
    <row r="138" spans="1:13" ht="39" customHeight="1">
      <c r="A138" s="87"/>
      <c r="B138" s="50"/>
      <c r="C138" s="36">
        <v>2010</v>
      </c>
      <c r="D138" s="37" t="s">
        <v>47</v>
      </c>
      <c r="E138" s="32">
        <v>7770</v>
      </c>
      <c r="F138" s="32">
        <f>E138</f>
        <v>7770</v>
      </c>
      <c r="G138" s="32"/>
      <c r="H138" s="32">
        <v>7628.4</v>
      </c>
      <c r="I138" s="54">
        <f t="shared" si="17"/>
        <v>98.17760617760618</v>
      </c>
      <c r="J138" s="32">
        <f>H138</f>
        <v>7628.4</v>
      </c>
      <c r="K138" s="54">
        <f t="shared" si="18"/>
        <v>98.17760617760618</v>
      </c>
      <c r="L138" s="32"/>
      <c r="M138" s="48"/>
    </row>
    <row r="139" spans="1:13" ht="26.25" customHeight="1">
      <c r="A139" s="74"/>
      <c r="B139" s="29"/>
      <c r="C139" s="36">
        <v>2030</v>
      </c>
      <c r="D139" s="37" t="s">
        <v>86</v>
      </c>
      <c r="E139" s="32">
        <v>9020</v>
      </c>
      <c r="F139" s="32">
        <f>E139</f>
        <v>9020</v>
      </c>
      <c r="G139" s="32"/>
      <c r="H139" s="42">
        <v>9020</v>
      </c>
      <c r="I139" s="58">
        <f t="shared" si="17"/>
        <v>100</v>
      </c>
      <c r="J139" s="32">
        <f>H139</f>
        <v>9020</v>
      </c>
      <c r="K139" s="58">
        <f t="shared" si="18"/>
        <v>100</v>
      </c>
      <c r="L139" s="42"/>
      <c r="M139" s="59"/>
    </row>
    <row r="140" spans="1:13" s="2" customFormat="1" ht="28.5" customHeight="1">
      <c r="A140" s="72"/>
      <c r="B140" s="24">
        <v>85214</v>
      </c>
      <c r="C140" s="73"/>
      <c r="D140" s="26" t="s">
        <v>83</v>
      </c>
      <c r="E140" s="27">
        <f>E141</f>
        <v>91000</v>
      </c>
      <c r="F140" s="27">
        <f>F141</f>
        <v>91000</v>
      </c>
      <c r="G140" s="27"/>
      <c r="H140" s="27">
        <f>H141</f>
        <v>91000</v>
      </c>
      <c r="I140" s="46">
        <f t="shared" si="17"/>
        <v>100</v>
      </c>
      <c r="J140" s="27">
        <f>J141</f>
        <v>91000</v>
      </c>
      <c r="K140" s="88">
        <f t="shared" si="18"/>
        <v>100</v>
      </c>
      <c r="L140" s="27"/>
      <c r="M140" s="28"/>
    </row>
    <row r="141" spans="1:13" ht="27.75" customHeight="1">
      <c r="A141" s="74"/>
      <c r="B141" s="29"/>
      <c r="C141" s="50">
        <v>2030</v>
      </c>
      <c r="D141" s="41" t="s">
        <v>86</v>
      </c>
      <c r="E141" s="42">
        <v>91000</v>
      </c>
      <c r="F141" s="42">
        <f>E141</f>
        <v>91000</v>
      </c>
      <c r="G141" s="42"/>
      <c r="H141" s="42">
        <v>91000</v>
      </c>
      <c r="I141" s="61">
        <f t="shared" si="17"/>
        <v>100</v>
      </c>
      <c r="J141" s="42">
        <f>H141</f>
        <v>91000</v>
      </c>
      <c r="K141" s="58">
        <f t="shared" si="18"/>
        <v>100</v>
      </c>
      <c r="L141" s="42"/>
      <c r="M141" s="59"/>
    </row>
    <row r="142" spans="1:13" ht="12" customHeight="1">
      <c r="A142" s="72"/>
      <c r="B142" s="24">
        <v>85216</v>
      </c>
      <c r="C142" s="73"/>
      <c r="D142" s="26" t="s">
        <v>127</v>
      </c>
      <c r="E142" s="27">
        <f>E143</f>
        <v>127960</v>
      </c>
      <c r="F142" s="27">
        <f>F143</f>
        <v>127960</v>
      </c>
      <c r="G142" s="27"/>
      <c r="H142" s="27">
        <f>H143</f>
        <v>124809.56</v>
      </c>
      <c r="I142" s="46">
        <f t="shared" si="17"/>
        <v>97.53794935917475</v>
      </c>
      <c r="J142" s="27">
        <f>J143</f>
        <v>124809.56</v>
      </c>
      <c r="K142" s="88">
        <f t="shared" si="18"/>
        <v>97.53794935917475</v>
      </c>
      <c r="L142" s="27"/>
      <c r="M142" s="28"/>
    </row>
    <row r="143" spans="1:13" ht="27.75" customHeight="1">
      <c r="A143" s="80"/>
      <c r="B143" s="69"/>
      <c r="C143" s="63">
        <v>2030</v>
      </c>
      <c r="D143" s="210" t="s">
        <v>86</v>
      </c>
      <c r="E143" s="42">
        <v>127960</v>
      </c>
      <c r="F143" s="42">
        <f>E143</f>
        <v>127960</v>
      </c>
      <c r="G143" s="42"/>
      <c r="H143" s="42">
        <v>124809.56</v>
      </c>
      <c r="I143" s="82">
        <f t="shared" si="17"/>
        <v>97.53794935917475</v>
      </c>
      <c r="J143" s="42">
        <f>H143</f>
        <v>124809.56</v>
      </c>
      <c r="K143" s="58">
        <f t="shared" si="18"/>
        <v>97.53794935917475</v>
      </c>
      <c r="L143" s="42"/>
      <c r="M143" s="59"/>
    </row>
    <row r="144" spans="1:13" s="2" customFormat="1" ht="12" customHeight="1">
      <c r="A144" s="72"/>
      <c r="B144" s="24">
        <v>85219</v>
      </c>
      <c r="C144" s="73"/>
      <c r="D144" s="26" t="s">
        <v>36</v>
      </c>
      <c r="E144" s="27">
        <f>SUM(E145:E147)</f>
        <v>81398</v>
      </c>
      <c r="F144" s="27">
        <f>SUM(F145:F147)</f>
        <v>81398</v>
      </c>
      <c r="G144" s="27"/>
      <c r="H144" s="53">
        <f>SUM(H145:H147)</f>
        <v>81847.06</v>
      </c>
      <c r="I144" s="57">
        <f t="shared" si="17"/>
        <v>100.55168431656797</v>
      </c>
      <c r="J144" s="53">
        <f>SUM(J145:J147)</f>
        <v>81847.06</v>
      </c>
      <c r="K144" s="86">
        <f t="shared" si="18"/>
        <v>100.55168431656797</v>
      </c>
      <c r="L144" s="53"/>
      <c r="M144" s="78"/>
    </row>
    <row r="145" spans="1:13" s="2" customFormat="1" ht="13.5" customHeight="1">
      <c r="A145" s="74"/>
      <c r="B145" s="29"/>
      <c r="C145" s="30" t="s">
        <v>58</v>
      </c>
      <c r="D145" s="31" t="s">
        <v>73</v>
      </c>
      <c r="E145" s="32">
        <v>6000</v>
      </c>
      <c r="F145" s="32">
        <f>E145</f>
        <v>6000</v>
      </c>
      <c r="G145" s="32"/>
      <c r="H145" s="39">
        <v>6336.68</v>
      </c>
      <c r="I145" s="54">
        <f>H145*100/E145</f>
        <v>105.61133333333333</v>
      </c>
      <c r="J145" s="39">
        <f>H145</f>
        <v>6336.68</v>
      </c>
      <c r="K145" s="54">
        <f>J145*100/F145</f>
        <v>105.61133333333333</v>
      </c>
      <c r="L145" s="39"/>
      <c r="M145" s="39"/>
    </row>
    <row r="146" spans="1:13" s="2" customFormat="1" ht="13.5" customHeight="1">
      <c r="A146" s="74"/>
      <c r="B146" s="29"/>
      <c r="C146" s="29" t="s">
        <v>72</v>
      </c>
      <c r="D146" s="51" t="s">
        <v>32</v>
      </c>
      <c r="E146" s="44">
        <v>300</v>
      </c>
      <c r="F146" s="44">
        <f>E146</f>
        <v>300</v>
      </c>
      <c r="G146" s="44"/>
      <c r="H146" s="44">
        <v>412.38</v>
      </c>
      <c r="I146" s="55">
        <f t="shared" si="17"/>
        <v>137.46</v>
      </c>
      <c r="J146" s="187">
        <f>H146</f>
        <v>412.38</v>
      </c>
      <c r="K146" s="55">
        <f t="shared" si="18"/>
        <v>137.46</v>
      </c>
      <c r="L146" s="44"/>
      <c r="M146" s="56"/>
    </row>
    <row r="147" spans="1:13" s="2" customFormat="1" ht="21">
      <c r="A147" s="188"/>
      <c r="B147" s="63"/>
      <c r="C147" s="63">
        <v>2030</v>
      </c>
      <c r="D147" s="64" t="s">
        <v>87</v>
      </c>
      <c r="E147" s="42">
        <v>75098</v>
      </c>
      <c r="F147" s="42">
        <f>E147</f>
        <v>75098</v>
      </c>
      <c r="G147" s="42"/>
      <c r="H147" s="42">
        <v>75098</v>
      </c>
      <c r="I147" s="58">
        <f t="shared" si="17"/>
        <v>100</v>
      </c>
      <c r="J147" s="43">
        <f>H147</f>
        <v>75098</v>
      </c>
      <c r="K147" s="58">
        <f t="shared" si="18"/>
        <v>100</v>
      </c>
      <c r="L147" s="42"/>
      <c r="M147" s="59"/>
    </row>
    <row r="148" spans="1:13" ht="21" customHeight="1">
      <c r="A148" s="24"/>
      <c r="B148" s="24">
        <v>85228</v>
      </c>
      <c r="C148" s="24"/>
      <c r="D148" s="26" t="s">
        <v>166</v>
      </c>
      <c r="E148" s="27">
        <f>E149</f>
        <v>3680</v>
      </c>
      <c r="F148" s="27">
        <f>F149</f>
        <v>3680</v>
      </c>
      <c r="G148" s="27"/>
      <c r="H148" s="27">
        <f>H149</f>
        <v>3675</v>
      </c>
      <c r="I148" s="46">
        <f t="shared" si="17"/>
        <v>99.86413043478261</v>
      </c>
      <c r="J148" s="27">
        <f>J149</f>
        <v>3675</v>
      </c>
      <c r="K148" s="189">
        <f t="shared" si="18"/>
        <v>99.86413043478261</v>
      </c>
      <c r="L148" s="27"/>
      <c r="M148" s="28"/>
    </row>
    <row r="149" spans="1:13" ht="42" customHeight="1">
      <c r="A149" s="87"/>
      <c r="B149" s="50"/>
      <c r="C149" s="50">
        <v>2010</v>
      </c>
      <c r="D149" s="51" t="s">
        <v>47</v>
      </c>
      <c r="E149" s="44">
        <v>3680</v>
      </c>
      <c r="F149" s="42">
        <f>E149</f>
        <v>3680</v>
      </c>
      <c r="G149" s="42"/>
      <c r="H149" s="42">
        <v>3675</v>
      </c>
      <c r="I149" s="82">
        <f t="shared" si="17"/>
        <v>99.86413043478261</v>
      </c>
      <c r="J149" s="42">
        <f>H149</f>
        <v>3675</v>
      </c>
      <c r="K149" s="58">
        <f t="shared" si="18"/>
        <v>99.86413043478261</v>
      </c>
      <c r="L149" s="42"/>
      <c r="M149" s="59"/>
    </row>
    <row r="150" spans="1:13" ht="14.25" customHeight="1">
      <c r="A150" s="72"/>
      <c r="B150" s="24">
        <v>85295</v>
      </c>
      <c r="C150" s="73"/>
      <c r="D150" s="26" t="s">
        <v>6</v>
      </c>
      <c r="E150" s="27">
        <f>SUM(E151:E153)</f>
        <v>184500</v>
      </c>
      <c r="F150" s="27">
        <f>SUM(F151:F153)</f>
        <v>184500</v>
      </c>
      <c r="G150" s="27"/>
      <c r="H150" s="53">
        <f>SUM(H151:H153)</f>
        <v>187581</v>
      </c>
      <c r="I150" s="57">
        <f t="shared" si="17"/>
        <v>101.669918699187</v>
      </c>
      <c r="J150" s="53">
        <f>SUM(J151:J153)</f>
        <v>187581</v>
      </c>
      <c r="K150" s="86">
        <f t="shared" si="18"/>
        <v>101.669918699187</v>
      </c>
      <c r="L150" s="53"/>
      <c r="M150" s="78"/>
    </row>
    <row r="151" spans="1:13" ht="42">
      <c r="A151" s="74"/>
      <c r="B151" s="29"/>
      <c r="C151" s="36">
        <v>2010</v>
      </c>
      <c r="D151" s="37" t="s">
        <v>47</v>
      </c>
      <c r="E151" s="32">
        <v>32500</v>
      </c>
      <c r="F151" s="32">
        <f>E151</f>
        <v>32500</v>
      </c>
      <c r="G151" s="32"/>
      <c r="H151" s="32">
        <v>32200</v>
      </c>
      <c r="I151" s="54">
        <f t="shared" si="17"/>
        <v>99.07692307692308</v>
      </c>
      <c r="J151" s="32">
        <f>H151</f>
        <v>32200</v>
      </c>
      <c r="K151" s="54">
        <f t="shared" si="18"/>
        <v>99.07692307692308</v>
      </c>
      <c r="L151" s="32"/>
      <c r="M151" s="48"/>
    </row>
    <row r="152" spans="1:13" ht="21">
      <c r="A152" s="74"/>
      <c r="B152" s="29"/>
      <c r="C152" s="36">
        <v>2030</v>
      </c>
      <c r="D152" s="37" t="s">
        <v>86</v>
      </c>
      <c r="E152" s="32">
        <v>122000</v>
      </c>
      <c r="F152" s="32">
        <f>E152</f>
        <v>122000</v>
      </c>
      <c r="G152" s="32"/>
      <c r="H152" s="32">
        <v>122000</v>
      </c>
      <c r="I152" s="54">
        <f t="shared" si="17"/>
        <v>100</v>
      </c>
      <c r="J152" s="32">
        <f>H152</f>
        <v>122000</v>
      </c>
      <c r="K152" s="54">
        <f t="shared" si="18"/>
        <v>100</v>
      </c>
      <c r="L152" s="32"/>
      <c r="M152" s="48"/>
    </row>
    <row r="153" spans="1:13" ht="12.75">
      <c r="A153" s="80"/>
      <c r="B153" s="69"/>
      <c r="C153" s="63">
        <v>8510</v>
      </c>
      <c r="D153" s="64" t="s">
        <v>122</v>
      </c>
      <c r="E153" s="42">
        <v>30000</v>
      </c>
      <c r="F153" s="42">
        <f>E153</f>
        <v>30000</v>
      </c>
      <c r="G153" s="42"/>
      <c r="H153" s="42">
        <v>33381</v>
      </c>
      <c r="I153" s="58">
        <f t="shared" si="17"/>
        <v>111.27</v>
      </c>
      <c r="J153" s="42">
        <f>H153</f>
        <v>33381</v>
      </c>
      <c r="K153" s="58">
        <f t="shared" si="18"/>
        <v>111.27</v>
      </c>
      <c r="L153" s="42"/>
      <c r="M153" s="59"/>
    </row>
    <row r="154" spans="1:13" ht="21">
      <c r="A154" s="75">
        <v>853</v>
      </c>
      <c r="B154" s="19"/>
      <c r="C154" s="19"/>
      <c r="D154" s="20" t="s">
        <v>128</v>
      </c>
      <c r="E154" s="22">
        <f>E155+E158</f>
        <v>184534</v>
      </c>
      <c r="F154" s="22">
        <f>F155+F158</f>
        <v>184534</v>
      </c>
      <c r="G154" s="22"/>
      <c r="H154" s="22">
        <f>H155+H158</f>
        <v>183420.59999999998</v>
      </c>
      <c r="I154" s="45">
        <f t="shared" si="17"/>
        <v>99.39664235317066</v>
      </c>
      <c r="J154" s="22">
        <f>+J155+J158</f>
        <v>183420.59999999998</v>
      </c>
      <c r="K154" s="52">
        <f t="shared" si="18"/>
        <v>99.39664235317066</v>
      </c>
      <c r="L154" s="67"/>
      <c r="M154" s="68"/>
    </row>
    <row r="155" spans="1:13" ht="12.75">
      <c r="A155" s="72"/>
      <c r="B155" s="24">
        <v>85305</v>
      </c>
      <c r="C155" s="24"/>
      <c r="D155" s="26" t="s">
        <v>149</v>
      </c>
      <c r="E155" s="27">
        <f>SUM(E156:E157)</f>
        <v>22000</v>
      </c>
      <c r="F155" s="27">
        <f>SUM(F156:F157)</f>
        <v>22000</v>
      </c>
      <c r="G155" s="27"/>
      <c r="H155" s="27">
        <f>SUM(H156:H157)</f>
        <v>22000</v>
      </c>
      <c r="I155" s="46">
        <f t="shared" si="17"/>
        <v>100</v>
      </c>
      <c r="J155" s="27">
        <f>SUM(J156:J157)</f>
        <v>22000</v>
      </c>
      <c r="K155" s="46">
        <f>J155*100/F155</f>
        <v>100</v>
      </c>
      <c r="L155" s="27"/>
      <c r="M155" s="28"/>
    </row>
    <row r="156" spans="1:13" ht="12.75">
      <c r="A156" s="89"/>
      <c r="B156" s="90"/>
      <c r="C156" s="30" t="s">
        <v>55</v>
      </c>
      <c r="D156" s="31" t="s">
        <v>108</v>
      </c>
      <c r="E156" s="33">
        <v>1800</v>
      </c>
      <c r="F156" s="33">
        <f>E156</f>
        <v>1800</v>
      </c>
      <c r="G156" s="33"/>
      <c r="H156" s="32">
        <v>1800</v>
      </c>
      <c r="I156" s="54">
        <f>H156*100/E156</f>
        <v>100</v>
      </c>
      <c r="J156" s="32">
        <f>H156</f>
        <v>1800</v>
      </c>
      <c r="K156" s="54">
        <f>J156*100/F156</f>
        <v>100</v>
      </c>
      <c r="L156" s="32"/>
      <c r="M156" s="48"/>
    </row>
    <row r="157" spans="1:13" ht="21">
      <c r="A157" s="89"/>
      <c r="B157" s="90"/>
      <c r="C157" s="30">
        <v>2030</v>
      </c>
      <c r="D157" s="41" t="s">
        <v>86</v>
      </c>
      <c r="E157" s="33">
        <v>20200</v>
      </c>
      <c r="F157" s="33">
        <f>E157</f>
        <v>20200</v>
      </c>
      <c r="G157" s="33"/>
      <c r="H157" s="44">
        <v>20200</v>
      </c>
      <c r="I157" s="55">
        <f>H157*100/E157</f>
        <v>100</v>
      </c>
      <c r="J157" s="44">
        <f>H157</f>
        <v>20200</v>
      </c>
      <c r="K157" s="55">
        <f>J157*100/F157</f>
        <v>100</v>
      </c>
      <c r="L157" s="44"/>
      <c r="M157" s="56"/>
    </row>
    <row r="158" spans="1:13" ht="12.75">
      <c r="A158" s="72"/>
      <c r="B158" s="24">
        <v>85395</v>
      </c>
      <c r="C158" s="24"/>
      <c r="D158" s="26" t="s">
        <v>6</v>
      </c>
      <c r="E158" s="27">
        <f>SUM(E159:E161)</f>
        <v>162534</v>
      </c>
      <c r="F158" s="27">
        <f>SUM(F159:F161)</f>
        <v>162534</v>
      </c>
      <c r="G158" s="27"/>
      <c r="H158" s="53">
        <f>SUM(H159:H161)</f>
        <v>161420.59999999998</v>
      </c>
      <c r="I158" s="57">
        <f t="shared" si="17"/>
        <v>99.31497409772723</v>
      </c>
      <c r="J158" s="27">
        <f>SUM(J159:J161)</f>
        <v>161420.59999999998</v>
      </c>
      <c r="K158" s="46">
        <f t="shared" si="18"/>
        <v>99.31497409772723</v>
      </c>
      <c r="L158" s="27"/>
      <c r="M158" s="28"/>
    </row>
    <row r="159" spans="1:13" ht="12.75">
      <c r="A159" s="74"/>
      <c r="B159" s="29"/>
      <c r="C159" s="36" t="s">
        <v>58</v>
      </c>
      <c r="D159" s="37" t="s">
        <v>73</v>
      </c>
      <c r="E159" s="32">
        <v>350</v>
      </c>
      <c r="F159" s="32">
        <f>E159</f>
        <v>350</v>
      </c>
      <c r="G159" s="32"/>
      <c r="H159" s="54">
        <v>726.18</v>
      </c>
      <c r="I159" s="54">
        <f>H159*100/E159</f>
        <v>207.48</v>
      </c>
      <c r="J159" s="54">
        <f>H159</f>
        <v>726.18</v>
      </c>
      <c r="K159" s="54">
        <f>J159*100/F159</f>
        <v>207.48</v>
      </c>
      <c r="L159" s="54"/>
      <c r="M159" s="39"/>
    </row>
    <row r="160" spans="1:13" ht="51.75" customHeight="1">
      <c r="A160" s="74"/>
      <c r="B160" s="29"/>
      <c r="C160" s="36">
        <v>2007</v>
      </c>
      <c r="D160" s="37" t="s">
        <v>148</v>
      </c>
      <c r="E160" s="32">
        <v>152315</v>
      </c>
      <c r="F160" s="32">
        <f>E160</f>
        <v>152315</v>
      </c>
      <c r="G160" s="44"/>
      <c r="H160" s="54">
        <v>152314.9</v>
      </c>
      <c r="I160" s="54">
        <f t="shared" si="17"/>
        <v>99.99993434658438</v>
      </c>
      <c r="J160" s="54">
        <f>H160</f>
        <v>152314.9</v>
      </c>
      <c r="K160" s="54">
        <f t="shared" si="18"/>
        <v>99.99993434658438</v>
      </c>
      <c r="L160" s="54"/>
      <c r="M160" s="39"/>
    </row>
    <row r="161" spans="1:13" ht="53.25" customHeight="1">
      <c r="A161" s="74"/>
      <c r="B161" s="29"/>
      <c r="C161" s="63">
        <v>2009</v>
      </c>
      <c r="D161" s="64" t="s">
        <v>148</v>
      </c>
      <c r="E161" s="32">
        <v>9869</v>
      </c>
      <c r="F161" s="32">
        <f>E161</f>
        <v>9869</v>
      </c>
      <c r="G161" s="44"/>
      <c r="H161" s="58">
        <v>8379.52</v>
      </c>
      <c r="I161" s="58">
        <f t="shared" si="17"/>
        <v>84.90748809403182</v>
      </c>
      <c r="J161" s="54">
        <f>H161</f>
        <v>8379.52</v>
      </c>
      <c r="K161" s="58">
        <f t="shared" si="18"/>
        <v>84.90748809403182</v>
      </c>
      <c r="L161" s="58"/>
      <c r="M161" s="43"/>
    </row>
    <row r="162" spans="1:13" ht="15" customHeight="1">
      <c r="A162" s="75">
        <v>854</v>
      </c>
      <c r="B162" s="19"/>
      <c r="C162" s="19"/>
      <c r="D162" s="20" t="s">
        <v>98</v>
      </c>
      <c r="E162" s="22">
        <f>E163+E165</f>
        <v>56722</v>
      </c>
      <c r="F162" s="22">
        <f>F163+F165</f>
        <v>56722</v>
      </c>
      <c r="G162" s="22"/>
      <c r="H162" s="22">
        <f>H163+H165</f>
        <v>56722</v>
      </c>
      <c r="I162" s="52">
        <f t="shared" si="17"/>
        <v>100</v>
      </c>
      <c r="J162" s="22">
        <f>J163+J165</f>
        <v>56722</v>
      </c>
      <c r="K162" s="52">
        <f t="shared" si="18"/>
        <v>100</v>
      </c>
      <c r="L162" s="22"/>
      <c r="M162" s="68"/>
    </row>
    <row r="163" spans="1:13" ht="15" customHeight="1">
      <c r="A163" s="171"/>
      <c r="B163" s="172">
        <v>85401</v>
      </c>
      <c r="C163" s="172"/>
      <c r="D163" s="173" t="s">
        <v>168</v>
      </c>
      <c r="E163" s="57">
        <f>E164</f>
        <v>18000</v>
      </c>
      <c r="F163" s="57">
        <f>F164</f>
        <v>18000</v>
      </c>
      <c r="G163" s="57"/>
      <c r="H163" s="57">
        <f>H164</f>
        <v>18000</v>
      </c>
      <c r="I163" s="57">
        <f t="shared" si="17"/>
        <v>100</v>
      </c>
      <c r="J163" s="57">
        <f>J164</f>
        <v>18000</v>
      </c>
      <c r="K163" s="57">
        <f>K164</f>
        <v>100</v>
      </c>
      <c r="L163" s="57"/>
      <c r="M163" s="174"/>
    </row>
    <row r="164" spans="1:13" s="180" customFormat="1" ht="43.5" customHeight="1">
      <c r="A164" s="176"/>
      <c r="B164" s="175"/>
      <c r="C164" s="175">
        <v>2700</v>
      </c>
      <c r="D164" s="177" t="s">
        <v>167</v>
      </c>
      <c r="E164" s="178">
        <v>18000</v>
      </c>
      <c r="F164" s="178">
        <f>E164</f>
        <v>18000</v>
      </c>
      <c r="G164" s="178"/>
      <c r="H164" s="178">
        <v>18000</v>
      </c>
      <c r="I164" s="178">
        <f>H164*100/E164</f>
        <v>100</v>
      </c>
      <c r="J164" s="178">
        <f>H164</f>
        <v>18000</v>
      </c>
      <c r="K164" s="178">
        <f>J164*100/F164</f>
        <v>100</v>
      </c>
      <c r="L164" s="178"/>
      <c r="M164" s="179"/>
    </row>
    <row r="165" spans="1:13" ht="15.75" customHeight="1">
      <c r="A165" s="72"/>
      <c r="B165" s="24">
        <v>85415</v>
      </c>
      <c r="C165" s="24"/>
      <c r="D165" s="26" t="s">
        <v>99</v>
      </c>
      <c r="E165" s="27">
        <f>E166</f>
        <v>38722</v>
      </c>
      <c r="F165" s="27">
        <f>F166</f>
        <v>38722</v>
      </c>
      <c r="G165" s="27"/>
      <c r="H165" s="27">
        <f>H166</f>
        <v>38722</v>
      </c>
      <c r="I165" s="81">
        <f t="shared" si="17"/>
        <v>100</v>
      </c>
      <c r="J165" s="27">
        <f>J166</f>
        <v>38722</v>
      </c>
      <c r="K165" s="81">
        <f t="shared" si="18"/>
        <v>100</v>
      </c>
      <c r="L165" s="27"/>
      <c r="M165" s="28"/>
    </row>
    <row r="166" spans="1:13" ht="23.25" customHeight="1">
      <c r="A166" s="188"/>
      <c r="B166" s="63"/>
      <c r="C166" s="63">
        <v>2030</v>
      </c>
      <c r="D166" s="64" t="s">
        <v>86</v>
      </c>
      <c r="E166" s="42">
        <v>38722</v>
      </c>
      <c r="F166" s="42">
        <f>E166</f>
        <v>38722</v>
      </c>
      <c r="G166" s="42"/>
      <c r="H166" s="42">
        <v>38722</v>
      </c>
      <c r="I166" s="58">
        <f t="shared" si="17"/>
        <v>100</v>
      </c>
      <c r="J166" s="42">
        <f>H166</f>
        <v>38722</v>
      </c>
      <c r="K166" s="58">
        <f t="shared" si="18"/>
        <v>100</v>
      </c>
      <c r="L166" s="42"/>
      <c r="M166" s="59"/>
    </row>
    <row r="167" spans="1:13" ht="24" customHeight="1">
      <c r="A167" s="75">
        <v>900</v>
      </c>
      <c r="B167" s="19"/>
      <c r="C167" s="19"/>
      <c r="D167" s="20" t="s">
        <v>45</v>
      </c>
      <c r="E167" s="22">
        <f>SUM(E170,E168,E172)</f>
        <v>253274</v>
      </c>
      <c r="F167" s="22">
        <f>SUM(F170,F168,F172)</f>
        <v>253274</v>
      </c>
      <c r="G167" s="22"/>
      <c r="H167" s="22">
        <f>SUM(H170,H168,H172)</f>
        <v>304925.11</v>
      </c>
      <c r="I167" s="45">
        <f t="shared" si="17"/>
        <v>120.39337239511359</v>
      </c>
      <c r="J167" s="22">
        <f>SUM(J170,J168,J172)</f>
        <v>304925.11</v>
      </c>
      <c r="K167" s="52">
        <f t="shared" si="18"/>
        <v>120.39337239511359</v>
      </c>
      <c r="L167" s="22"/>
      <c r="M167" s="68"/>
    </row>
    <row r="168" spans="1:13" ht="13.5" customHeight="1">
      <c r="A168" s="72"/>
      <c r="B168" s="24">
        <v>90001</v>
      </c>
      <c r="C168" s="24"/>
      <c r="D168" s="26" t="s">
        <v>129</v>
      </c>
      <c r="E168" s="27">
        <f>E169</f>
        <v>60000</v>
      </c>
      <c r="F168" s="27">
        <f>F169</f>
        <v>60000</v>
      </c>
      <c r="G168" s="27"/>
      <c r="H168" s="27">
        <f>H169</f>
        <v>60080.65</v>
      </c>
      <c r="I168" s="46">
        <f t="shared" si="17"/>
        <v>100.13441666666667</v>
      </c>
      <c r="J168" s="27">
        <f>J169</f>
        <v>60080.65</v>
      </c>
      <c r="K168" s="170">
        <f t="shared" si="18"/>
        <v>100.13441666666667</v>
      </c>
      <c r="L168" s="27"/>
      <c r="M168" s="28"/>
    </row>
    <row r="169" spans="1:13" ht="21" customHeight="1">
      <c r="A169" s="190"/>
      <c r="B169" s="191"/>
      <c r="C169" s="192" t="s">
        <v>54</v>
      </c>
      <c r="D169" s="193" t="s">
        <v>12</v>
      </c>
      <c r="E169" s="70">
        <v>60000</v>
      </c>
      <c r="F169" s="70">
        <f>E169</f>
        <v>60000</v>
      </c>
      <c r="G169" s="70"/>
      <c r="H169" s="70">
        <v>60080.65</v>
      </c>
      <c r="I169" s="82">
        <f t="shared" si="17"/>
        <v>100.13441666666667</v>
      </c>
      <c r="J169" s="70">
        <f>H169</f>
        <v>60080.65</v>
      </c>
      <c r="K169" s="58">
        <f t="shared" si="18"/>
        <v>100.13441666666667</v>
      </c>
      <c r="L169" s="70"/>
      <c r="M169" s="71"/>
    </row>
    <row r="170" spans="1:13" s="2" customFormat="1" ht="13.5" customHeight="1">
      <c r="A170" s="72"/>
      <c r="B170" s="24">
        <v>90015</v>
      </c>
      <c r="C170" s="24"/>
      <c r="D170" s="26" t="s">
        <v>150</v>
      </c>
      <c r="E170" s="27">
        <f>E171</f>
        <v>14790</v>
      </c>
      <c r="F170" s="27">
        <f>F171</f>
        <v>14790</v>
      </c>
      <c r="G170" s="27"/>
      <c r="H170" s="27">
        <f>H171</f>
        <v>14789.79</v>
      </c>
      <c r="I170" s="46">
        <f t="shared" si="17"/>
        <v>99.99858012170385</v>
      </c>
      <c r="J170" s="27">
        <f>J171</f>
        <v>14789.79</v>
      </c>
      <c r="K170" s="194">
        <f t="shared" si="18"/>
        <v>99.99858012170385</v>
      </c>
      <c r="L170" s="27"/>
      <c r="M170" s="28"/>
    </row>
    <row r="171" spans="1:13" ht="24" customHeight="1">
      <c r="A171" s="74"/>
      <c r="B171" s="29"/>
      <c r="C171" s="30" t="s">
        <v>134</v>
      </c>
      <c r="D171" s="31" t="s">
        <v>135</v>
      </c>
      <c r="E171" s="32">
        <v>14790</v>
      </c>
      <c r="F171" s="32">
        <f>E171</f>
        <v>14790</v>
      </c>
      <c r="G171" s="32"/>
      <c r="H171" s="32">
        <v>14789.79</v>
      </c>
      <c r="I171" s="61">
        <f t="shared" si="17"/>
        <v>99.99858012170385</v>
      </c>
      <c r="J171" s="32">
        <f>H171</f>
        <v>14789.79</v>
      </c>
      <c r="K171" s="58">
        <f t="shared" si="18"/>
        <v>99.99858012170385</v>
      </c>
      <c r="L171" s="32"/>
      <c r="M171" s="48"/>
    </row>
    <row r="172" spans="1:13" ht="33.75" customHeight="1">
      <c r="A172" s="72"/>
      <c r="B172" s="24">
        <v>90019</v>
      </c>
      <c r="C172" s="24"/>
      <c r="D172" s="26" t="s">
        <v>130</v>
      </c>
      <c r="E172" s="27">
        <f>E173</f>
        <v>178484</v>
      </c>
      <c r="F172" s="27">
        <f>F173</f>
        <v>178484</v>
      </c>
      <c r="G172" s="27"/>
      <c r="H172" s="53">
        <f>H173</f>
        <v>230054.67</v>
      </c>
      <c r="I172" s="57">
        <f t="shared" si="17"/>
        <v>128.89372156607874</v>
      </c>
      <c r="J172" s="53">
        <f>J173</f>
        <v>230054.67</v>
      </c>
      <c r="K172" s="169">
        <f t="shared" si="18"/>
        <v>128.89372156607874</v>
      </c>
      <c r="L172" s="76"/>
      <c r="M172" s="77"/>
    </row>
    <row r="173" spans="1:13" ht="12.75" customHeight="1">
      <c r="A173" s="74"/>
      <c r="B173" s="29"/>
      <c r="C173" s="30" t="s">
        <v>55</v>
      </c>
      <c r="D173" s="31" t="s">
        <v>108</v>
      </c>
      <c r="E173" s="49">
        <v>178484</v>
      </c>
      <c r="F173" s="49">
        <f>E173</f>
        <v>178484</v>
      </c>
      <c r="G173" s="49"/>
      <c r="H173" s="42">
        <v>230054.67</v>
      </c>
      <c r="I173" s="58">
        <f aca="true" t="shared" si="21" ref="I173:I179">H173*100/E173</f>
        <v>128.89372156607874</v>
      </c>
      <c r="J173" s="32">
        <f>H173</f>
        <v>230054.67</v>
      </c>
      <c r="K173" s="58">
        <f aca="true" t="shared" si="22" ref="K173:K179">J173*100/F173</f>
        <v>128.89372156607874</v>
      </c>
      <c r="L173" s="42"/>
      <c r="M173" s="59"/>
    </row>
    <row r="174" spans="1:13" ht="15" customHeight="1">
      <c r="A174" s="18">
        <v>926</v>
      </c>
      <c r="B174" s="19"/>
      <c r="C174" s="18"/>
      <c r="D174" s="20" t="s">
        <v>100</v>
      </c>
      <c r="E174" s="22">
        <f>E175</f>
        <v>101007</v>
      </c>
      <c r="F174" s="22">
        <f>F175</f>
        <v>101007</v>
      </c>
      <c r="G174" s="22"/>
      <c r="H174" s="22">
        <f>H175</f>
        <v>83862.38</v>
      </c>
      <c r="I174" s="45">
        <f t="shared" si="21"/>
        <v>83.0263051075668</v>
      </c>
      <c r="J174" s="22">
        <f>J175</f>
        <v>83862.38</v>
      </c>
      <c r="K174" s="52">
        <f t="shared" si="22"/>
        <v>83.0263051075668</v>
      </c>
      <c r="L174" s="22"/>
      <c r="M174" s="68"/>
    </row>
    <row r="175" spans="1:13" ht="14.25" customHeight="1">
      <c r="A175" s="24"/>
      <c r="B175" s="25">
        <v>92605</v>
      </c>
      <c r="C175" s="25"/>
      <c r="D175" s="26" t="s">
        <v>101</v>
      </c>
      <c r="E175" s="27">
        <f>SUM(E176:E179)</f>
        <v>101007</v>
      </c>
      <c r="F175" s="27">
        <f>SUM(F176:F179)</f>
        <v>101007</v>
      </c>
      <c r="G175" s="27"/>
      <c r="H175" s="53">
        <f>SUM(H176:H179)</f>
        <v>83862.38</v>
      </c>
      <c r="I175" s="57">
        <f t="shared" si="21"/>
        <v>83.0263051075668</v>
      </c>
      <c r="J175" s="53">
        <f>SUM(J176:J179)</f>
        <v>83862.38</v>
      </c>
      <c r="K175" s="86">
        <f t="shared" si="22"/>
        <v>83.0263051075668</v>
      </c>
      <c r="L175" s="53"/>
      <c r="M175" s="78"/>
    </row>
    <row r="176" spans="1:13" ht="22.5" customHeight="1">
      <c r="A176" s="74"/>
      <c r="B176" s="29"/>
      <c r="C176" s="36" t="s">
        <v>54</v>
      </c>
      <c r="D176" s="37" t="s">
        <v>109</v>
      </c>
      <c r="E176" s="32">
        <v>99772</v>
      </c>
      <c r="F176" s="32">
        <f>E176</f>
        <v>99772</v>
      </c>
      <c r="G176" s="32"/>
      <c r="H176" s="32">
        <v>82627.96</v>
      </c>
      <c r="I176" s="54">
        <f t="shared" si="21"/>
        <v>82.81678226356092</v>
      </c>
      <c r="J176" s="32">
        <f>H176</f>
        <v>82627.96</v>
      </c>
      <c r="K176" s="54">
        <f t="shared" si="22"/>
        <v>82.81678226356092</v>
      </c>
      <c r="L176" s="32"/>
      <c r="M176" s="48"/>
    </row>
    <row r="177" spans="1:13" ht="13.5" customHeight="1">
      <c r="A177" s="74"/>
      <c r="B177" s="29"/>
      <c r="C177" s="36" t="s">
        <v>58</v>
      </c>
      <c r="D177" s="37" t="s">
        <v>73</v>
      </c>
      <c r="E177" s="32">
        <v>99</v>
      </c>
      <c r="F177" s="32">
        <f>E177</f>
        <v>99</v>
      </c>
      <c r="G177" s="32"/>
      <c r="H177" s="32">
        <v>98.42</v>
      </c>
      <c r="I177" s="54">
        <f t="shared" si="21"/>
        <v>99.41414141414141</v>
      </c>
      <c r="J177" s="32">
        <f>H177</f>
        <v>98.42</v>
      </c>
      <c r="K177" s="54">
        <f t="shared" si="22"/>
        <v>99.41414141414141</v>
      </c>
      <c r="L177" s="32"/>
      <c r="M177" s="48"/>
    </row>
    <row r="178" spans="1:13" ht="22.5" customHeight="1">
      <c r="A178" s="74"/>
      <c r="B178" s="29"/>
      <c r="C178" s="36" t="s">
        <v>53</v>
      </c>
      <c r="D178" s="37" t="s">
        <v>7</v>
      </c>
      <c r="E178" s="32">
        <v>1022</v>
      </c>
      <c r="F178" s="32">
        <f>E178</f>
        <v>1022</v>
      </c>
      <c r="G178" s="32"/>
      <c r="H178" s="32">
        <v>1022</v>
      </c>
      <c r="I178" s="54">
        <f t="shared" si="21"/>
        <v>100</v>
      </c>
      <c r="J178" s="32">
        <f>H178</f>
        <v>1022</v>
      </c>
      <c r="K178" s="54">
        <f t="shared" si="22"/>
        <v>100</v>
      </c>
      <c r="L178" s="32"/>
      <c r="M178" s="48"/>
    </row>
    <row r="179" spans="1:13" ht="56.25" customHeight="1" thickBot="1">
      <c r="A179" s="74"/>
      <c r="B179" s="29"/>
      <c r="C179" s="36">
        <v>2910</v>
      </c>
      <c r="D179" s="37" t="s">
        <v>160</v>
      </c>
      <c r="E179" s="32">
        <v>114</v>
      </c>
      <c r="F179" s="32">
        <f>E179</f>
        <v>114</v>
      </c>
      <c r="G179" s="32"/>
      <c r="H179" s="54">
        <v>114</v>
      </c>
      <c r="I179" s="54">
        <f t="shared" si="21"/>
        <v>100</v>
      </c>
      <c r="J179" s="32">
        <f>H179</f>
        <v>114</v>
      </c>
      <c r="K179" s="54">
        <f t="shared" si="22"/>
        <v>100</v>
      </c>
      <c r="L179" s="54"/>
      <c r="M179" s="39"/>
    </row>
    <row r="180" spans="1:13" s="3" customFormat="1" ht="16.5" customHeight="1" thickBot="1">
      <c r="A180" s="124"/>
      <c r="B180" s="125"/>
      <c r="C180" s="126"/>
      <c r="D180" s="127" t="s">
        <v>84</v>
      </c>
      <c r="E180" s="128">
        <f>E174+E167+E162+E154+E131+E104+E95+E68+E60+E57+E54+E40+E34+E31+E21+E18+E11</f>
        <v>130515452</v>
      </c>
      <c r="F180" s="129">
        <f>F174+F167+F162+F154+F131+F104+F95+F68+F60+F57+F54+F40+F34+F31+F21+F18+F11</f>
        <v>105740676</v>
      </c>
      <c r="G180" s="129">
        <f>G174+G167+G162+G154+G131+G104+G95+G68+G60+G57+G54+G40+G34+G31+G21+G18+G11</f>
        <v>24774776</v>
      </c>
      <c r="H180" s="129">
        <f>H174+H167+H162+H154+H131+H104+H95+H68+H60+H57+H54+H40+H34+H31+H21+H18+H11</f>
        <v>109952239.61000001</v>
      </c>
      <c r="I180" s="129">
        <f>H180*100/E180</f>
        <v>84.24461466064571</v>
      </c>
      <c r="J180" s="129">
        <f>J174+J167+J162+J154+J131+J104+J95+J68+J60+J57+J54+J40+J34+J31+J21+J18+J11</f>
        <v>106044920.33000001</v>
      </c>
      <c r="K180" s="129">
        <f>J180*100/F180</f>
        <v>100.28772686302858</v>
      </c>
      <c r="L180" s="129">
        <f>L174+L167+L162+L154+L131+L104+L95+L40+L34+L31+L21+L18+L11</f>
        <v>3907319.2800000003</v>
      </c>
      <c r="M180" s="130">
        <f>L180*100/G180</f>
        <v>15.771360677489072</v>
      </c>
    </row>
    <row r="181" spans="5:7" ht="12.75">
      <c r="E181" s="4"/>
      <c r="F181" s="4"/>
      <c r="G181" s="4"/>
    </row>
    <row r="182" spans="5:12" ht="12.75">
      <c r="E182" s="4"/>
      <c r="F182" s="4"/>
      <c r="G182" s="4"/>
      <c r="J182" s="215"/>
      <c r="K182" s="215"/>
      <c r="L182" s="212"/>
    </row>
    <row r="183" spans="5:7" ht="12.75">
      <c r="E183" s="4"/>
      <c r="F183" s="4"/>
      <c r="G183" s="4"/>
    </row>
    <row r="184" spans="5:10" ht="12.75">
      <c r="E184" s="4"/>
      <c r="F184" s="4"/>
      <c r="G184" s="4"/>
      <c r="J184" s="5"/>
    </row>
    <row r="185" spans="5:7" ht="12.75">
      <c r="E185" s="4"/>
      <c r="F185" s="4"/>
      <c r="G185" s="4"/>
    </row>
    <row r="186" spans="5:8" ht="12.75">
      <c r="E186" s="4"/>
      <c r="F186" s="4"/>
      <c r="G186" s="4"/>
      <c r="H186" s="5"/>
    </row>
    <row r="187" spans="5:7" ht="12.75">
      <c r="E187" s="4"/>
      <c r="F187" s="4"/>
      <c r="G187" s="4"/>
    </row>
  </sheetData>
  <sheetProtection/>
  <mergeCells count="9">
    <mergeCell ref="J8:M8"/>
    <mergeCell ref="F8:G8"/>
    <mergeCell ref="J182:L182"/>
    <mergeCell ref="E8:E9"/>
    <mergeCell ref="A6:M6"/>
    <mergeCell ref="H8:H9"/>
    <mergeCell ref="A8:C8"/>
    <mergeCell ref="D8:D9"/>
    <mergeCell ref="I8:I9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5">
      <selection activeCell="P16" sqref="P16"/>
    </sheetView>
  </sheetViews>
  <sheetFormatPr defaultColWidth="9.00390625" defaultRowHeight="12.75"/>
  <cols>
    <col min="1" max="1" width="5.75390625" style="1" customWidth="1"/>
    <col min="2" max="2" width="34.25390625" style="1" customWidth="1"/>
    <col min="3" max="3" width="10.75390625" style="1" customWidth="1"/>
    <col min="4" max="4" width="14.00390625" style="1" customWidth="1"/>
    <col min="5" max="5" width="6.875" style="1" customWidth="1"/>
    <col min="6" max="6" width="10.875" style="1" customWidth="1"/>
    <col min="7" max="7" width="14.25390625" style="1" customWidth="1"/>
    <col min="8" max="8" width="7.125" style="1" customWidth="1"/>
    <col min="9" max="9" width="9.625" style="1" customWidth="1"/>
    <col min="10" max="10" width="11.75390625" style="1" customWidth="1"/>
    <col min="11" max="11" width="6.375" style="1" customWidth="1"/>
    <col min="12" max="16384" width="9.125" style="1" customWidth="1"/>
  </cols>
  <sheetData>
    <row r="1" spans="1:3" ht="5.25" customHeight="1">
      <c r="A1" s="234"/>
      <c r="B1" s="234"/>
      <c r="C1" s="234"/>
    </row>
    <row r="2" spans="1:11" ht="14.25" customHeight="1">
      <c r="A2" s="235" t="s">
        <v>171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6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1.25" customHeight="1">
      <c r="A4" s="227" t="s">
        <v>0</v>
      </c>
      <c r="B4" s="227" t="s">
        <v>38</v>
      </c>
      <c r="C4" s="237" t="s">
        <v>91</v>
      </c>
      <c r="D4" s="231" t="s">
        <v>89</v>
      </c>
      <c r="E4" s="230" t="s">
        <v>90</v>
      </c>
      <c r="F4" s="230" t="s">
        <v>116</v>
      </c>
      <c r="G4" s="230"/>
      <c r="H4" s="230"/>
      <c r="I4" s="230"/>
      <c r="J4" s="230"/>
      <c r="K4" s="230"/>
    </row>
    <row r="5" spans="1:11" ht="15.75" customHeight="1">
      <c r="A5" s="228"/>
      <c r="B5" s="228"/>
      <c r="C5" s="238"/>
      <c r="D5" s="232"/>
      <c r="E5" s="230"/>
      <c r="F5" s="230" t="s">
        <v>111</v>
      </c>
      <c r="G5" s="230"/>
      <c r="H5" s="230"/>
      <c r="I5" s="230" t="s">
        <v>115</v>
      </c>
      <c r="J5" s="230"/>
      <c r="K5" s="230"/>
    </row>
    <row r="6" spans="1:11" ht="15.75" customHeight="1" thickBot="1">
      <c r="A6" s="229"/>
      <c r="B6" s="229"/>
      <c r="C6" s="239"/>
      <c r="D6" s="233"/>
      <c r="E6" s="231"/>
      <c r="F6" s="100" t="s">
        <v>112</v>
      </c>
      <c r="G6" s="100" t="s">
        <v>113</v>
      </c>
      <c r="H6" s="100" t="s">
        <v>114</v>
      </c>
      <c r="I6" s="100" t="s">
        <v>112</v>
      </c>
      <c r="J6" s="100" t="s">
        <v>113</v>
      </c>
      <c r="K6" s="100" t="s">
        <v>114</v>
      </c>
    </row>
    <row r="7" spans="1:11" ht="17.25" customHeight="1" thickTop="1">
      <c r="A7" s="101" t="s">
        <v>1</v>
      </c>
      <c r="B7" s="102" t="s">
        <v>5</v>
      </c>
      <c r="C7" s="103">
        <f>Dochody!E11</f>
        <v>2705853</v>
      </c>
      <c r="D7" s="104">
        <f>Dochody!H11</f>
        <v>2710096.43</v>
      </c>
      <c r="E7" s="105">
        <f>D7/C7*100</f>
        <v>100.1568241142442</v>
      </c>
      <c r="F7" s="106">
        <f>Dochody!F11</f>
        <v>247854</v>
      </c>
      <c r="G7" s="104">
        <f>Dochody!J11</f>
        <v>252097.43</v>
      </c>
      <c r="H7" s="105">
        <f>G7*100/F7</f>
        <v>101.71206839510357</v>
      </c>
      <c r="I7" s="106">
        <f>Dochody!G11</f>
        <v>2457999</v>
      </c>
      <c r="J7" s="104">
        <f>Dochody!L11</f>
        <v>2457999</v>
      </c>
      <c r="K7" s="105">
        <f>J7*100/I7</f>
        <v>100</v>
      </c>
    </row>
    <row r="8" spans="1:11" ht="18" customHeight="1">
      <c r="A8" s="107">
        <v>600</v>
      </c>
      <c r="B8" s="108" t="s">
        <v>136</v>
      </c>
      <c r="C8" s="109">
        <f>Dochody!E18</f>
        <v>0</v>
      </c>
      <c r="D8" s="110">
        <f>Dochody!H18</f>
        <v>11475.75</v>
      </c>
      <c r="E8" s="111"/>
      <c r="F8" s="112">
        <f>C8</f>
        <v>0</v>
      </c>
      <c r="G8" s="110">
        <f>D8</f>
        <v>11475.75</v>
      </c>
      <c r="H8" s="111"/>
      <c r="I8" s="112"/>
      <c r="J8" s="120"/>
      <c r="K8" s="111"/>
    </row>
    <row r="9" spans="1:11" ht="18" customHeight="1">
      <c r="A9" s="113">
        <v>700</v>
      </c>
      <c r="B9" s="114" t="s">
        <v>40</v>
      </c>
      <c r="C9" s="115">
        <f>Dochody!E21</f>
        <v>24976838</v>
      </c>
      <c r="D9" s="116">
        <f>Dochody!H21</f>
        <v>4147249.99</v>
      </c>
      <c r="E9" s="111">
        <f>D9/C9*100</f>
        <v>16.604383589307822</v>
      </c>
      <c r="F9" s="117">
        <f>Dochody!F21</f>
        <v>2726838</v>
      </c>
      <c r="G9" s="116">
        <f>Dochody!J21</f>
        <v>2753449.99</v>
      </c>
      <c r="H9" s="111">
        <f>G9*100/F9</f>
        <v>100.97592852967429</v>
      </c>
      <c r="I9" s="117">
        <f>Dochody!G22</f>
        <v>22250000</v>
      </c>
      <c r="J9" s="116">
        <f>Dochody!L22</f>
        <v>1393800</v>
      </c>
      <c r="K9" s="111">
        <f>J9*100/I9</f>
        <v>6.264269662921349</v>
      </c>
    </row>
    <row r="10" spans="1:11" ht="15.75" customHeight="1">
      <c r="A10" s="118">
        <v>710</v>
      </c>
      <c r="B10" s="119" t="s">
        <v>169</v>
      </c>
      <c r="C10" s="115">
        <f>Dochody!E31</f>
        <v>123</v>
      </c>
      <c r="D10" s="116">
        <f>Dochody!H31</f>
        <v>123</v>
      </c>
      <c r="E10" s="111">
        <f>D10*100/C10</f>
        <v>100</v>
      </c>
      <c r="F10" s="117">
        <f>Dochody!F31</f>
        <v>123</v>
      </c>
      <c r="G10" s="116">
        <f>Dochody!J31</f>
        <v>123</v>
      </c>
      <c r="H10" s="111">
        <f>G10*100/F10</f>
        <v>100</v>
      </c>
      <c r="I10" s="117"/>
      <c r="J10" s="116"/>
      <c r="K10" s="111"/>
    </row>
    <row r="11" spans="1:11" ht="15" customHeight="1">
      <c r="A11" s="118">
        <v>720</v>
      </c>
      <c r="B11" s="119" t="s">
        <v>151</v>
      </c>
      <c r="C11" s="115">
        <f>Dochody!E34</f>
        <v>26631</v>
      </c>
      <c r="D11" s="116">
        <f>Dochody!H34</f>
        <v>19959.98</v>
      </c>
      <c r="E11" s="111">
        <f aca="true" t="shared" si="0" ref="E11:E23">D11*100/C11</f>
        <v>74.95017085351658</v>
      </c>
      <c r="F11" s="117">
        <f>Dochody!F34</f>
        <v>19960</v>
      </c>
      <c r="G11" s="116">
        <f>Dochody!J34</f>
        <v>19959.98</v>
      </c>
      <c r="H11" s="111">
        <f aca="true" t="shared" si="1" ref="H11:H23">G11*100/F11</f>
        <v>99.99989979959919</v>
      </c>
      <c r="I11" s="117">
        <f>Dochody!G34</f>
        <v>6671</v>
      </c>
      <c r="J11" s="116">
        <f>Dochody!L34</f>
        <v>0</v>
      </c>
      <c r="K11" s="111">
        <f>J11*100/I11</f>
        <v>0</v>
      </c>
    </row>
    <row r="12" spans="1:11" ht="18" customHeight="1">
      <c r="A12" s="118">
        <v>750</v>
      </c>
      <c r="B12" s="119" t="s">
        <v>41</v>
      </c>
      <c r="C12" s="115">
        <f>Dochody!E40</f>
        <v>289414</v>
      </c>
      <c r="D12" s="116">
        <f>Dochody!H40</f>
        <v>303352.4</v>
      </c>
      <c r="E12" s="111">
        <f t="shared" si="0"/>
        <v>104.81607662379845</v>
      </c>
      <c r="F12" s="117">
        <f>Dochody!F40</f>
        <v>275514</v>
      </c>
      <c r="G12" s="117">
        <f>Dochody!J40</f>
        <v>289452.4</v>
      </c>
      <c r="H12" s="111">
        <f t="shared" si="1"/>
        <v>105.05905326045139</v>
      </c>
      <c r="I12" s="117">
        <f>Dochody!G40</f>
        <v>13900</v>
      </c>
      <c r="J12" s="116">
        <f>Dochody!L40</f>
        <v>13900</v>
      </c>
      <c r="K12" s="111">
        <f>J12*100/I12</f>
        <v>100</v>
      </c>
    </row>
    <row r="13" spans="1:11" ht="41.25" customHeight="1">
      <c r="A13" s="118">
        <v>751</v>
      </c>
      <c r="B13" s="119" t="s">
        <v>102</v>
      </c>
      <c r="C13" s="115">
        <f>Dochody!E54</f>
        <v>3116</v>
      </c>
      <c r="D13" s="116">
        <f>Dochody!H54</f>
        <v>3116</v>
      </c>
      <c r="E13" s="111">
        <f t="shared" si="0"/>
        <v>100</v>
      </c>
      <c r="F13" s="117">
        <f>C13-I13</f>
        <v>3116</v>
      </c>
      <c r="G13" s="116">
        <f>D13</f>
        <v>3116</v>
      </c>
      <c r="H13" s="111">
        <f t="shared" si="1"/>
        <v>100</v>
      </c>
      <c r="I13" s="120"/>
      <c r="J13" s="120"/>
      <c r="K13" s="111"/>
    </row>
    <row r="14" spans="1:11" ht="13.5" customHeight="1">
      <c r="A14" s="118">
        <v>752</v>
      </c>
      <c r="B14" s="119" t="s">
        <v>170</v>
      </c>
      <c r="C14" s="115">
        <f>Dochody!E57</f>
        <v>500</v>
      </c>
      <c r="D14" s="116">
        <f>Dochody!H57</f>
        <v>500</v>
      </c>
      <c r="E14" s="111">
        <f t="shared" si="0"/>
        <v>100</v>
      </c>
      <c r="F14" s="117">
        <f>Dochody!F57</f>
        <v>500</v>
      </c>
      <c r="G14" s="116">
        <f>Dochody!J57</f>
        <v>500</v>
      </c>
      <c r="H14" s="111">
        <f t="shared" si="1"/>
        <v>100</v>
      </c>
      <c r="I14" s="120"/>
      <c r="J14" s="120"/>
      <c r="K14" s="111"/>
    </row>
    <row r="15" spans="1:11" ht="27.75" customHeight="1">
      <c r="A15" s="113">
        <v>754</v>
      </c>
      <c r="B15" s="114" t="s">
        <v>117</v>
      </c>
      <c r="C15" s="115">
        <f>Dochody!E60</f>
        <v>138817</v>
      </c>
      <c r="D15" s="116">
        <f>Dochody!H60</f>
        <v>138816.77</v>
      </c>
      <c r="E15" s="111">
        <f t="shared" si="0"/>
        <v>99.99983431424104</v>
      </c>
      <c r="F15" s="117">
        <f>Dochody!F60</f>
        <v>138817</v>
      </c>
      <c r="G15" s="116">
        <f>Dochody!J60</f>
        <v>138816.77</v>
      </c>
      <c r="H15" s="111">
        <f t="shared" si="1"/>
        <v>99.99983431424104</v>
      </c>
      <c r="I15" s="120"/>
      <c r="J15" s="120"/>
      <c r="K15" s="111"/>
    </row>
    <row r="16" spans="1:11" ht="38.25" customHeight="1">
      <c r="A16" s="113">
        <v>756</v>
      </c>
      <c r="B16" s="114" t="s">
        <v>118</v>
      </c>
      <c r="C16" s="115">
        <f>Dochody!E68</f>
        <v>68934324</v>
      </c>
      <c r="D16" s="116">
        <f>Dochody!H68</f>
        <v>69164044.73</v>
      </c>
      <c r="E16" s="111">
        <f t="shared" si="0"/>
        <v>100.33324578623561</v>
      </c>
      <c r="F16" s="117">
        <f>Dochody!F68</f>
        <v>68934324</v>
      </c>
      <c r="G16" s="116">
        <f>Dochody!J68</f>
        <v>69164044.73</v>
      </c>
      <c r="H16" s="111">
        <f t="shared" si="1"/>
        <v>100.33324578623561</v>
      </c>
      <c r="I16" s="120"/>
      <c r="J16" s="120"/>
      <c r="K16" s="111"/>
    </row>
    <row r="17" spans="1:11" ht="18" customHeight="1">
      <c r="A17" s="113">
        <v>758</v>
      </c>
      <c r="B17" s="114" t="s">
        <v>42</v>
      </c>
      <c r="C17" s="115">
        <f>Dochody!E95</f>
        <v>26081157</v>
      </c>
      <c r="D17" s="116">
        <f>Dochody!H95</f>
        <v>26081156.22</v>
      </c>
      <c r="E17" s="111">
        <f t="shared" si="0"/>
        <v>99.99999700933513</v>
      </c>
      <c r="F17" s="117">
        <f>Dochody!F95</f>
        <v>26076807</v>
      </c>
      <c r="G17" s="116">
        <f>Dochody!J95</f>
        <v>26076806.22</v>
      </c>
      <c r="H17" s="111">
        <f t="shared" si="1"/>
        <v>99.99999700883625</v>
      </c>
      <c r="I17" s="116">
        <f>Dochody!G95</f>
        <v>4350</v>
      </c>
      <c r="J17" s="116">
        <f>Dochody!L95</f>
        <v>4350</v>
      </c>
      <c r="K17" s="111">
        <f>J17*100/I17</f>
        <v>100</v>
      </c>
    </row>
    <row r="18" spans="1:11" ht="18" customHeight="1">
      <c r="A18" s="113">
        <v>801</v>
      </c>
      <c r="B18" s="114" t="s">
        <v>43</v>
      </c>
      <c r="C18" s="115">
        <f>Dochody!E104</f>
        <v>3880847</v>
      </c>
      <c r="D18" s="116">
        <f>Dochody!H104</f>
        <v>3929055.74</v>
      </c>
      <c r="E18" s="111">
        <f t="shared" si="0"/>
        <v>101.24222212316023</v>
      </c>
      <c r="F18" s="117">
        <f>Dochody!F104</f>
        <v>3838991</v>
      </c>
      <c r="G18" s="116">
        <f>Dochody!J104</f>
        <v>3891785.4600000004</v>
      </c>
      <c r="H18" s="111">
        <f t="shared" si="1"/>
        <v>101.3752170817801</v>
      </c>
      <c r="I18" s="117">
        <f>Dochody!G104</f>
        <v>41856</v>
      </c>
      <c r="J18" s="116">
        <f>Dochody!L104</f>
        <v>37270.28</v>
      </c>
      <c r="K18" s="111">
        <f>J18*100/I18</f>
        <v>89.04405581039755</v>
      </c>
    </row>
    <row r="19" spans="1:11" ht="18" customHeight="1">
      <c r="A19" s="113">
        <v>852</v>
      </c>
      <c r="B19" s="114" t="s">
        <v>48</v>
      </c>
      <c r="C19" s="115">
        <f>Dochody!E131</f>
        <v>2882295</v>
      </c>
      <c r="D19" s="116">
        <f>Dochody!H131</f>
        <v>2814362.5100000002</v>
      </c>
      <c r="E19" s="111">
        <f t="shared" si="0"/>
        <v>97.64311113192785</v>
      </c>
      <c r="F19" s="117">
        <f>Dochody!F131</f>
        <v>2882295</v>
      </c>
      <c r="G19" s="116">
        <f>Dochody!J131</f>
        <v>2814362.5100000002</v>
      </c>
      <c r="H19" s="111">
        <f t="shared" si="1"/>
        <v>97.64311113192785</v>
      </c>
      <c r="I19" s="117"/>
      <c r="J19" s="116"/>
      <c r="K19" s="111"/>
    </row>
    <row r="20" spans="1:11" ht="30" customHeight="1">
      <c r="A20" s="113">
        <v>853</v>
      </c>
      <c r="B20" s="114" t="s">
        <v>131</v>
      </c>
      <c r="C20" s="115">
        <f>Dochody!E154</f>
        <v>184534</v>
      </c>
      <c r="D20" s="116">
        <f>Dochody!H154</f>
        <v>183420.59999999998</v>
      </c>
      <c r="E20" s="111">
        <f t="shared" si="0"/>
        <v>99.39664235317066</v>
      </c>
      <c r="F20" s="117">
        <f>Dochody!F154</f>
        <v>184534</v>
      </c>
      <c r="G20" s="116">
        <f>Dochody!J154</f>
        <v>183420.59999999998</v>
      </c>
      <c r="H20" s="111">
        <f t="shared" si="1"/>
        <v>99.39664235317066</v>
      </c>
      <c r="I20" s="120"/>
      <c r="J20" s="120"/>
      <c r="K20" s="111"/>
    </row>
    <row r="21" spans="1:11" ht="17.25" customHeight="1">
      <c r="A21" s="113">
        <v>854</v>
      </c>
      <c r="B21" s="114" t="s">
        <v>103</v>
      </c>
      <c r="C21" s="115">
        <f>Dochody!E162</f>
        <v>56722</v>
      </c>
      <c r="D21" s="116">
        <f>Dochody!H162</f>
        <v>56722</v>
      </c>
      <c r="E21" s="111">
        <f t="shared" si="0"/>
        <v>100</v>
      </c>
      <c r="F21" s="117">
        <f>Dochody!F162</f>
        <v>56722</v>
      </c>
      <c r="G21" s="116">
        <f>Dochody!J162</f>
        <v>56722</v>
      </c>
      <c r="H21" s="111">
        <f t="shared" si="1"/>
        <v>100</v>
      </c>
      <c r="I21" s="120"/>
      <c r="J21" s="120"/>
      <c r="K21" s="111"/>
    </row>
    <row r="22" spans="1:11" ht="25.5" customHeight="1">
      <c r="A22" s="113">
        <v>900</v>
      </c>
      <c r="B22" s="114" t="s">
        <v>44</v>
      </c>
      <c r="C22" s="115">
        <f>Dochody!E167</f>
        <v>253274</v>
      </c>
      <c r="D22" s="116">
        <f>Dochody!H167</f>
        <v>304925.11</v>
      </c>
      <c r="E22" s="111">
        <f t="shared" si="0"/>
        <v>120.39337239511359</v>
      </c>
      <c r="F22" s="117">
        <f>Dochody!F167</f>
        <v>253274</v>
      </c>
      <c r="G22" s="116">
        <f>Dochody!J167</f>
        <v>304925.11</v>
      </c>
      <c r="H22" s="111">
        <f t="shared" si="1"/>
        <v>120.39337239511359</v>
      </c>
      <c r="I22" s="120"/>
      <c r="J22" s="120"/>
      <c r="K22" s="111"/>
    </row>
    <row r="23" spans="1:11" ht="18.75" customHeight="1" thickBot="1">
      <c r="A23" s="118">
        <v>926</v>
      </c>
      <c r="B23" s="119" t="s">
        <v>152</v>
      </c>
      <c r="C23" s="121">
        <f>Dochody!E174</f>
        <v>101007</v>
      </c>
      <c r="D23" s="122">
        <f>Dochody!H174</f>
        <v>83862.38</v>
      </c>
      <c r="E23" s="111">
        <f t="shared" si="0"/>
        <v>83.0263051075668</v>
      </c>
      <c r="F23" s="117">
        <f>Dochody!F174</f>
        <v>101007</v>
      </c>
      <c r="G23" s="122">
        <f>Dochody!J174</f>
        <v>83862.38</v>
      </c>
      <c r="H23" s="111">
        <f t="shared" si="1"/>
        <v>83.0263051075668</v>
      </c>
      <c r="I23" s="122"/>
      <c r="J23" s="122"/>
      <c r="K23" s="123"/>
    </row>
    <row r="24" spans="1:11" s="3" customFormat="1" ht="15.75" customHeight="1" thickBot="1">
      <c r="A24" s="195"/>
      <c r="B24" s="196" t="s">
        <v>39</v>
      </c>
      <c r="C24" s="197">
        <f>SUM(C7:C23)</f>
        <v>130515452</v>
      </c>
      <c r="D24" s="198">
        <f>SUM(D7:D23)</f>
        <v>109952239.61</v>
      </c>
      <c r="E24" s="198">
        <f>D24*100/C24</f>
        <v>84.2446146606457</v>
      </c>
      <c r="F24" s="197">
        <f>SUM(F7:F23)</f>
        <v>105740676</v>
      </c>
      <c r="G24" s="198">
        <f>SUM(G7:G23)</f>
        <v>106044920.33</v>
      </c>
      <c r="H24" s="199">
        <f>G24*100/F24</f>
        <v>100.28772686302857</v>
      </c>
      <c r="I24" s="197">
        <f>SUM(I7:I23)</f>
        <v>24774776</v>
      </c>
      <c r="J24" s="198">
        <f>SUM(J7:J23)</f>
        <v>3907319.28</v>
      </c>
      <c r="K24" s="200">
        <f>J24*100/I24</f>
        <v>15.771360677489072</v>
      </c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/>
  <mergeCells count="11">
    <mergeCell ref="C4:C6"/>
    <mergeCell ref="B4:B6"/>
    <mergeCell ref="A4:A6"/>
    <mergeCell ref="F4:K4"/>
    <mergeCell ref="E4:E6"/>
    <mergeCell ref="D4:D6"/>
    <mergeCell ref="A1:C1"/>
    <mergeCell ref="A2:K2"/>
    <mergeCell ref="A3:K3"/>
    <mergeCell ref="I5:K5"/>
    <mergeCell ref="F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9" max="9" width="6.75390625" style="0" customWidth="1"/>
    <col min="10" max="10" width="14.375" style="0" customWidth="1"/>
    <col min="11" max="11" width="17.00390625" style="0" customWidth="1"/>
    <col min="13" max="13" width="10.125" style="0" bestFit="1" customWidth="1"/>
  </cols>
  <sheetData>
    <row r="2" spans="1:12" ht="20.25" customHeight="1">
      <c r="A2" s="132"/>
      <c r="B2" s="133"/>
      <c r="C2" s="133"/>
      <c r="D2" s="133"/>
      <c r="E2" s="133"/>
      <c r="F2" s="133"/>
      <c r="G2" s="133"/>
      <c r="H2" s="133"/>
      <c r="I2" s="134"/>
      <c r="J2" s="135" t="s">
        <v>112</v>
      </c>
      <c r="K2" s="135" t="s">
        <v>89</v>
      </c>
      <c r="L2" s="131" t="s">
        <v>90</v>
      </c>
    </row>
    <row r="3" spans="1:12" ht="38.25" customHeight="1">
      <c r="A3" s="243" t="s">
        <v>137</v>
      </c>
      <c r="B3" s="244"/>
      <c r="C3" s="244"/>
      <c r="D3" s="244"/>
      <c r="E3" s="244"/>
      <c r="F3" s="244"/>
      <c r="G3" s="244"/>
      <c r="H3" s="244"/>
      <c r="I3" s="245"/>
      <c r="J3" s="202">
        <f>SUM(J4:J8)</f>
        <v>9314450</v>
      </c>
      <c r="K3" s="202">
        <f>SUM(K4:K8)</f>
        <v>9260072.959999999</v>
      </c>
      <c r="L3" s="139">
        <f>K3*100/J3</f>
        <v>99.41620772026259</v>
      </c>
    </row>
    <row r="4" spans="1:12" ht="24" customHeight="1">
      <c r="A4" s="246" t="s">
        <v>138</v>
      </c>
      <c r="B4" s="247"/>
      <c r="C4" s="247"/>
      <c r="D4" s="247"/>
      <c r="E4" s="247"/>
      <c r="F4" s="247"/>
      <c r="G4" s="247"/>
      <c r="H4" s="247"/>
      <c r="I4" s="248"/>
      <c r="J4" s="136">
        <f>Dochody!E17+Dochody!E42+Dochody!E56+Dochody!E59+Dochody!E67+Dochody!E135+Dochody!E138+Dochody!E149+Dochody!E151</f>
        <v>2516674</v>
      </c>
      <c r="K4" s="136">
        <f>Dochody!H17+Dochody!H42+Dochody!H56+Dochody!H59+Dochody!H67+Dochody!H135+Dochody!H138+Dochody!H149+Dochody!H151</f>
        <v>2449677.02</v>
      </c>
      <c r="L4" s="138">
        <f aca="true" t="shared" si="0" ref="L4:L9">K4*100/J4</f>
        <v>97.33787610155308</v>
      </c>
    </row>
    <row r="5" spans="1:13" ht="24" customHeight="1">
      <c r="A5" s="246" t="s">
        <v>139</v>
      </c>
      <c r="B5" s="247"/>
      <c r="C5" s="247"/>
      <c r="D5" s="247"/>
      <c r="E5" s="247"/>
      <c r="F5" s="247"/>
      <c r="G5" s="247"/>
      <c r="H5" s="247"/>
      <c r="I5" s="248"/>
      <c r="J5" s="5">
        <f>Dochody!E166+Dochody!E157+Dochody!E152+Dochody!E147+Dochody!E143+Dochody!E141+Dochody!E139+Dochody!E111+Dochody!E102</f>
        <v>550251</v>
      </c>
      <c r="K5" s="136">
        <f>Dochody!H102+Dochody!H111+Dochody!H139+Dochody!H141+Dochody!H143+Dochody!H147+Dochody!H152+Dochody!H157+Dochody!H166</f>
        <v>547099.78</v>
      </c>
      <c r="L5" s="138">
        <f t="shared" si="0"/>
        <v>99.42731226294909</v>
      </c>
      <c r="M5" s="203"/>
    </row>
    <row r="6" spans="1:12" ht="24" customHeight="1">
      <c r="A6" s="249" t="s">
        <v>153</v>
      </c>
      <c r="B6" s="247"/>
      <c r="C6" s="247"/>
      <c r="D6" s="247"/>
      <c r="E6" s="247"/>
      <c r="F6" s="247"/>
      <c r="G6" s="247"/>
      <c r="H6" s="247"/>
      <c r="I6" s="248"/>
      <c r="J6" s="136">
        <f>Dochody!E115+Dochody!E120</f>
        <v>3382000</v>
      </c>
      <c r="K6" s="136">
        <f>Dochody!J120+Dochody!J115</f>
        <v>3490522.48</v>
      </c>
      <c r="L6" s="138">
        <f t="shared" si="0"/>
        <v>103.2088255470136</v>
      </c>
    </row>
    <row r="7" spans="1:12" ht="24" customHeight="1">
      <c r="A7" s="249" t="s">
        <v>174</v>
      </c>
      <c r="B7" s="247"/>
      <c r="C7" s="247"/>
      <c r="D7" s="247"/>
      <c r="E7" s="247"/>
      <c r="F7" s="247"/>
      <c r="G7" s="247"/>
      <c r="H7" s="247"/>
      <c r="I7" s="248"/>
      <c r="J7" s="136">
        <f>Dochody!E30+Dochody!E36+Dochody!E37+Dochody!E129+Dochody!E130+Dochody!E160+Dochody!E161+Dochody!E14+Dochody!E38+Dochody!E39</f>
        <v>2819319</v>
      </c>
      <c r="K7" s="136">
        <f>Dochody!H14+Dochody!J36+Dochody!J37+Dochody!J129+Dochody!J130+Dochody!J160+Dochody!J161</f>
        <v>2731153.4</v>
      </c>
      <c r="L7" s="138">
        <f t="shared" si="0"/>
        <v>96.87280509938748</v>
      </c>
    </row>
    <row r="8" spans="1:12" ht="24" customHeight="1">
      <c r="A8" s="249" t="s">
        <v>173</v>
      </c>
      <c r="B8" s="247"/>
      <c r="C8" s="247"/>
      <c r="D8" s="247"/>
      <c r="E8" s="247"/>
      <c r="F8" s="247"/>
      <c r="G8" s="247"/>
      <c r="H8" s="247"/>
      <c r="I8" s="248"/>
      <c r="J8" s="136">
        <f>Dochody!E113+Dochody!E103</f>
        <v>46206</v>
      </c>
      <c r="K8" s="136">
        <f>Dochody!H103+Dochody!H113</f>
        <v>41620.28</v>
      </c>
      <c r="L8" s="138">
        <f>K8*100/J8</f>
        <v>90.07548803185733</v>
      </c>
    </row>
    <row r="9" spans="1:12" ht="24" customHeight="1">
      <c r="A9" s="240" t="s">
        <v>140</v>
      </c>
      <c r="B9" s="241"/>
      <c r="C9" s="241"/>
      <c r="D9" s="241"/>
      <c r="E9" s="241"/>
      <c r="F9" s="241"/>
      <c r="G9" s="241"/>
      <c r="H9" s="241"/>
      <c r="I9" s="242"/>
      <c r="J9" s="137">
        <f>Dochody!E90</f>
        <v>350000</v>
      </c>
      <c r="K9" s="137">
        <f>Dochody!H90</f>
        <v>335799.72</v>
      </c>
      <c r="L9" s="139">
        <f t="shared" si="0"/>
        <v>95.94277714285714</v>
      </c>
    </row>
    <row r="11" spans="10:11" ht="12.75">
      <c r="J11" s="205"/>
      <c r="K11" s="205"/>
    </row>
    <row r="12" ht="12.75">
      <c r="C12" s="6"/>
    </row>
  </sheetData>
  <sheetProtection/>
  <mergeCells count="7">
    <mergeCell ref="A9:I9"/>
    <mergeCell ref="A3:I3"/>
    <mergeCell ref="A4:I4"/>
    <mergeCell ref="A5:I5"/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2013-03-22T13:03:12Z</cp:lastPrinted>
  <dcterms:created xsi:type="dcterms:W3CDTF">2002-11-06T08:41:21Z</dcterms:created>
  <dcterms:modified xsi:type="dcterms:W3CDTF">2013-04-03T11:11:01Z</dcterms:modified>
  <cp:category/>
  <cp:version/>
  <cp:contentType/>
  <cp:contentStatus/>
</cp:coreProperties>
</file>