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5225" windowHeight="8775" activeTab="0"/>
  </bookViews>
  <sheets>
    <sheet name="zestaw działów" sheetId="1" r:id="rId1"/>
    <sheet name="WYDATKI" sheetId="2" r:id="rId2"/>
    <sheet name="ZEST_DZIALOW" sheetId="3" r:id="rId3"/>
  </sheets>
  <definedNames>
    <definedName name="_xlnm.Print_Area" localSheetId="1">'WYDATKI'!$A$1:$M$480</definedName>
    <definedName name="_xlnm.Print_Titles" localSheetId="1">'WYDATKI'!$9:$11</definedName>
  </definedNames>
  <calcPr fullCalcOnLoad="1"/>
</workbook>
</file>

<file path=xl/sharedStrings.xml><?xml version="1.0" encoding="utf-8"?>
<sst xmlns="http://schemas.openxmlformats.org/spreadsheetml/2006/main" count="597" uniqueCount="244">
  <si>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</si>
  <si>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</si>
  <si>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</si>
  <si>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</si>
  <si>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</si>
  <si>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</si>
  <si>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</si>
  <si>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</si>
  <si>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</si>
  <si>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</si>
  <si>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</si>
  <si>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</si>
  <si>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</si>
  <si>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</si>
  <si>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</si>
  <si>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RÓŻNE ROZLICZENIA </t>
  </si>
  <si>
    <t xml:space="preserve">OŚWIATA I WYCHOWANIE </t>
  </si>
  <si>
    <t xml:space="preserve">Szkoły podstawowe </t>
  </si>
  <si>
    <t xml:space="preserve">Ośrodki pomocy społecznej </t>
  </si>
  <si>
    <t xml:space="preserve">GOSPODARKA KOMUNALNA I OCHRONA ŚRODOWISKA </t>
  </si>
  <si>
    <t xml:space="preserve">Oświetlenie ulic, placów i dróg </t>
  </si>
  <si>
    <t xml:space="preserve">Nazwa działu </t>
  </si>
  <si>
    <t>Gospodarka mieszkaniowa</t>
  </si>
  <si>
    <t xml:space="preserve">Działalność usługowa 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</si>
  <si>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</si>
  <si>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</si>
  <si>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</si>
  <si>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</si>
  <si>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Edukacyjna opieka wychowawcza </t>
  </si>
  <si>
    <t xml:space="preserve">Gospodarka komunalna i ochrona środowiska </t>
  </si>
  <si>
    <t>01030</t>
  </si>
  <si>
    <t xml:space="preserve">Izby rolnicze </t>
  </si>
  <si>
    <t xml:space="preserve">LEŚNICTWO </t>
  </si>
  <si>
    <t>020</t>
  </si>
  <si>
    <t>02095</t>
  </si>
  <si>
    <t xml:space="preserve">Składki na Fundusz Pracy </t>
  </si>
  <si>
    <t xml:space="preserve">Zakup materiałów i wyposażenia </t>
  </si>
  <si>
    <t>Zakup energii - gaz i woda</t>
  </si>
  <si>
    <t xml:space="preserve">Lokalny transport zbiorowy </t>
  </si>
  <si>
    <t xml:space="preserve">Plany zagospodarowania przestrzennego </t>
  </si>
  <si>
    <t>Opracowania geodezyjne i kartograficzne</t>
  </si>
  <si>
    <t xml:space="preserve">Zakup usług pozostałych </t>
  </si>
  <si>
    <t xml:space="preserve">Cmentarze </t>
  </si>
  <si>
    <t xml:space="preserve">DZIAŁALNOŚĆ USŁUGOWA 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</si>
  <si>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</si>
  <si>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</si>
  <si>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</si>
  <si>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Starostwa powiatowe </t>
  </si>
  <si>
    <t xml:space="preserve">Rady gmin </t>
  </si>
  <si>
    <t>Urzędy gmin</t>
  </si>
  <si>
    <t>Różne wydatki na rzecz osób fizycznych</t>
  </si>
  <si>
    <t>Zakup materiałów i wyposażenia</t>
  </si>
  <si>
    <t xml:space="preserve">Zakup usług pozostałych - szkolenia </t>
  </si>
  <si>
    <t>Podróże służbowe krajowe</t>
  </si>
  <si>
    <t xml:space="preserve">Wpłaty na PFRON </t>
  </si>
  <si>
    <t xml:space="preserve">Zakup usług zdrowotnych </t>
  </si>
  <si>
    <t xml:space="preserve">Ochotnicze straże pożarne </t>
  </si>
  <si>
    <t xml:space="preserve">Zakup energii </t>
  </si>
  <si>
    <t xml:space="preserve">Zakup usług remontowych </t>
  </si>
  <si>
    <t xml:space="preserve">Różne opłaty i składki - ubezpieczenia samochodów </t>
  </si>
  <si>
    <t xml:space="preserve">OBSŁUGA DŁUGU PUBLICZNEGO </t>
  </si>
  <si>
    <t>Obsługa papierów wartościowych, kredytów i pożyczek jednostek samorządu terytorialnego</t>
  </si>
  <si>
    <t xml:space="preserve">Gimnazja </t>
  </si>
  <si>
    <t xml:space="preserve">Dowożenie uczniów do szkół </t>
  </si>
  <si>
    <t xml:space="preserve">Dokształcanie i doskonalenie nauczycieli </t>
  </si>
  <si>
    <t>Zakup pomocy naukowych, dydaktycznych i książek</t>
  </si>
  <si>
    <t>Zakup energii</t>
  </si>
  <si>
    <t>Różne opłaty i składki - ubezpieczenia majątku</t>
  </si>
  <si>
    <t xml:space="preserve">Odpisy na Zakładowy Fundusz Świadczeń Socjalnych </t>
  </si>
  <si>
    <t xml:space="preserve">Wydatki inwestycyjne jednostek budżetowych </t>
  </si>
  <si>
    <t>Zakupy materiałów i wyposażenia - środki czystości, materiały piśmienne</t>
  </si>
  <si>
    <t>Zakup usług remontowych</t>
  </si>
  <si>
    <t xml:space="preserve">OCHRONA ZDROWIA </t>
  </si>
  <si>
    <t xml:space="preserve">Przeciwdziałanie alkoholizmowi </t>
  </si>
  <si>
    <t xml:space="preserve">Podróże służbowe krajowe </t>
  </si>
  <si>
    <t>Dodatki mieszkaniowe</t>
  </si>
  <si>
    <t xml:space="preserve">Świadczenia społeczne </t>
  </si>
  <si>
    <t>Składki na ubezpieczenie społeczne</t>
  </si>
  <si>
    <t xml:space="preserve">Świetlice szkolne </t>
  </si>
  <si>
    <t xml:space="preserve">Zakupy materiałów i wyposażenia </t>
  </si>
  <si>
    <t xml:space="preserve">Pomoc materialna dla uczniów </t>
  </si>
  <si>
    <t>EDUKACYJNA OPIEKA WYCHOWAWCZA</t>
  </si>
  <si>
    <t xml:space="preserve">Oczyszczanie miast i wsi </t>
  </si>
  <si>
    <t>Zakup usług remontowych - konserwacja oświetlenia, remonty</t>
  </si>
  <si>
    <t>KULTURA I OCHRONA DZIEDZICTWA NARODOWEGO</t>
  </si>
  <si>
    <t xml:space="preserve">Domy i ośrodki kultury, świetlice i kluby </t>
  </si>
  <si>
    <t>KULTURA FIZYCZNA I SPORT</t>
  </si>
  <si>
    <t xml:space="preserve">Zadania w zakresie kultury fizycznej i sportu </t>
  </si>
  <si>
    <t>OGÓŁEM WYDATKI</t>
  </si>
  <si>
    <t xml:space="preserve">Leśnictwo </t>
  </si>
  <si>
    <t xml:space="preserve">Obsługa długu publicznego </t>
  </si>
  <si>
    <t xml:space="preserve">Ochrona zdrowia </t>
  </si>
  <si>
    <t xml:space="preserve">Kultura i ochrona dziedzictwa narodowego </t>
  </si>
  <si>
    <t>Kultura fizyczna i sport</t>
  </si>
  <si>
    <t xml:space="preserve">Biblioteki </t>
  </si>
  <si>
    <t>RAZEM WYDATKI</t>
  </si>
  <si>
    <t>Wpłaty na PFRON</t>
  </si>
  <si>
    <t xml:space="preserve">Zakup usług pozostałych - dowóz uczniów do szkół </t>
  </si>
  <si>
    <t>Zakup usług remontowych, remonty bieżące</t>
  </si>
  <si>
    <t>Dodatkowe wynagrodzenie roczne</t>
  </si>
  <si>
    <t>Zakup usług pozostałych</t>
  </si>
  <si>
    <t xml:space="preserve">POMOC SPOŁECZNA </t>
  </si>
  <si>
    <t>Klasyfikacja budżetowa</t>
  </si>
  <si>
    <t>Dział</t>
  </si>
  <si>
    <t>Treść</t>
  </si>
  <si>
    <t xml:space="preserve"> §</t>
  </si>
  <si>
    <t xml:space="preserve"> </t>
  </si>
  <si>
    <t xml:space="preserve">Wpłaty gmin na rzecz Izb Rolniczych 2% wpływów z podatku rolnego </t>
  </si>
  <si>
    <t>Dotacja podmiotowa z budżetu dla niepublicznej jednostki systemu oświaty</t>
  </si>
  <si>
    <t xml:space="preserve">Przedszkola  </t>
  </si>
  <si>
    <t>Składki na ubezpieczenie zdrowotne - budżet państwa</t>
  </si>
  <si>
    <t xml:space="preserve">Zakup usług pozostałych  </t>
  </si>
  <si>
    <t>Zespoły obsługi ekonomiczno - administracyjnej szkół</t>
  </si>
  <si>
    <t>Składki na ubezpieczenia społeczne</t>
  </si>
  <si>
    <t xml:space="preserve">Gospodarka odpadami </t>
  </si>
  <si>
    <t>Kary i odszkodowania wypłacane na rzecz osób fizycznych</t>
  </si>
  <si>
    <t xml:space="preserve">Różne opłaty i składki - opłata stała na rzecz Nadleśnictwa </t>
  </si>
  <si>
    <t>Dotacje celowe przekazane gminie na zadanie bieżące realizowane na podstawie porozumień (umów) między j.s.t.</t>
  </si>
  <si>
    <t>Wydatki osobowe nie zaliczone do wynagrodzeń</t>
  </si>
  <si>
    <t xml:space="preserve">Wpłaty jst. do budżetu państwa - na zwiększenie subwencji ogólnej </t>
  </si>
  <si>
    <t xml:space="preserve">Dodatkowe wynagrodzenie roczne </t>
  </si>
  <si>
    <t>Dotacja podmiotowe z budżetu dla instytucji kultury</t>
  </si>
  <si>
    <t xml:space="preserve">Wydatki osobowe nie zaliczone do wynagrodzeń </t>
  </si>
  <si>
    <t>Część równoważąca subwencji ogólnej dla gmin</t>
  </si>
  <si>
    <t>Dotacja celowa z budżetu na finansowanie lub dofinansowanie zadań zleconych do realizacji pozostałym jednostkom nie zaliczanym do sektora finansów publicznych</t>
  </si>
  <si>
    <t>Wynagrodzenia bezosobowe</t>
  </si>
  <si>
    <t>Dotacja celowa  przekazane gminie na zadania bieżące realizowane na podst porozumień</t>
  </si>
  <si>
    <t>Różne opłaty iskładki</t>
  </si>
  <si>
    <t xml:space="preserve">Wydatki osobowe niezaliczone do wynagrodzeń </t>
  </si>
  <si>
    <t xml:space="preserve">Wydatki na zakupy inwestycyjne jednostek budżetowych </t>
  </si>
  <si>
    <t xml:space="preserve">Różne opłaty i składki </t>
  </si>
  <si>
    <t xml:space="preserve">Zakup usług remontowych  </t>
  </si>
  <si>
    <t>Promocja jednostek samorządu terytorialnego</t>
  </si>
  <si>
    <t>Wpłaty od jednostek na fundusz celowy</t>
  </si>
  <si>
    <t>Oddziały przedszkolne w szkołach podstawowych</t>
  </si>
  <si>
    <t>Wydatki osobowe nie zaliczone do wynagrodz.</t>
  </si>
  <si>
    <t xml:space="preserve">Zakup usług pozostałych, </t>
  </si>
  <si>
    <t>Wydatki inwestycyjne jednostek budżetowych</t>
  </si>
  <si>
    <t>Stypendia  dla uczniów - za wyniki w nauce</t>
  </si>
  <si>
    <t>Zwalczanie narkomanii</t>
  </si>
  <si>
    <t>Zakup usług dostępu do sieci Internet</t>
  </si>
  <si>
    <t>Rozdz.</t>
  </si>
  <si>
    <t>Plan po zmianach</t>
  </si>
  <si>
    <t>Wykonanie</t>
  </si>
  <si>
    <t>%</t>
  </si>
  <si>
    <t>Wójta Gminy Lesznowola</t>
  </si>
  <si>
    <t>Koszty postępowania sądowego i prokuratorskiego</t>
  </si>
  <si>
    <t>URZĘDY NACZELNYCH ORGANÓW WŁADZY PAŃSTWOWEJ, KONTROLI I OCHRONY PRAWA ORAZ SĄDOWNICTWA</t>
  </si>
  <si>
    <t>Zakup usług przez jst od innych jst</t>
  </si>
  <si>
    <t>Kolonie i obozy oraz inne formy wypoczynku dzieci i młodzieży szkolnej, a także szkolenia młodzieży</t>
  </si>
  <si>
    <t>Urzędy naczelnych organów władzy państwowej, kontroli i ochrony prawa oraz sądownictwa</t>
  </si>
  <si>
    <t xml:space="preserve">Wykonanie </t>
  </si>
  <si>
    <t xml:space="preserve">Dotacja podmiotowa z budżetu dla niepublicznej jednostki systemu oświaty </t>
  </si>
  <si>
    <t>01095</t>
  </si>
  <si>
    <t>Opłatyz tytułu zakupu usług telekomunikacyjych telefonii stacjonarnej</t>
  </si>
  <si>
    <t>Opłaty z tytułu zakupu usług telekomunikacyjnych telefonii komórkowej</t>
  </si>
  <si>
    <t>Opłaty z tytułu zakupu usług telekomunikacyjnych telefonii stacjonarnej</t>
  </si>
  <si>
    <t>Podróże służbowe zagraniczne</t>
  </si>
  <si>
    <t>Szkolenia pracowników niebędących członkami korpusu służby cywilnej</t>
  </si>
  <si>
    <t>Opłaty za administrowanie i czynsze za budynki, lokale i pomieszczenia garażowe</t>
  </si>
  <si>
    <t>Utrzymanie zieleni w miastach i gminach</t>
  </si>
  <si>
    <t>Dotacja celowa na pomoc finansową udzieloną między j.s.t. na dofinansowanie własnych zadań bieżących</t>
  </si>
  <si>
    <t>Komendy wojewódzkie Policji</t>
  </si>
  <si>
    <t>Stołówki szkolne</t>
  </si>
  <si>
    <t xml:space="preserve">Gospodarka ściekowa i ochrona środowiska </t>
  </si>
  <si>
    <t>Lecznictwo ambulatoryjne</t>
  </si>
  <si>
    <t xml:space="preserve">Pomoc społeczna </t>
  </si>
  <si>
    <t>Wydatki bieżące</t>
  </si>
  <si>
    <t>Plan</t>
  </si>
  <si>
    <t>Wydatki na obsługę długu</t>
  </si>
  <si>
    <t>Wydatki majątkowe</t>
  </si>
  <si>
    <t>w tym:</t>
  </si>
  <si>
    <t xml:space="preserve">TURYSTYKA </t>
  </si>
  <si>
    <t>Zadania w zakresie upowszechniania turystyki</t>
  </si>
  <si>
    <t>Wydatki na zakupy inwestycyjne jednostek budżetowych</t>
  </si>
  <si>
    <t>Turystyka</t>
  </si>
  <si>
    <t xml:space="preserve">Szkolenia pracowników niebędących członkami </t>
  </si>
  <si>
    <t>wydatki na świadczenia na rzecz osób fizycznych</t>
  </si>
  <si>
    <t>wydatki na realizację zadań z zakresu administracji rządowej</t>
  </si>
  <si>
    <t>Wydatki na realizację zadań otrzymanych do realizacji umów i porozumień między jst</t>
  </si>
  <si>
    <t>Wynagrodzenia i pochodne od nich naliczane</t>
  </si>
  <si>
    <t>Transport i łączność</t>
  </si>
  <si>
    <t>Dotacje celowe na pomoc finansową udzielaną między jst na dofinansowanie własnych zadań bieżących</t>
  </si>
  <si>
    <t>Opłaty z tytułu zakupu usług telekom telefonii komórkowej</t>
  </si>
  <si>
    <t>Opłaty z tytułu zakupu usług telekom telefonii stacjonarnej</t>
  </si>
  <si>
    <t xml:space="preserve">Opłaty za administrowanie i czynsze za budynki, lokale </t>
  </si>
  <si>
    <t xml:space="preserve">Urzędy naczelnych organów władzy państwowej, kontroli i ochrony prawa </t>
  </si>
  <si>
    <t>Wydatki ogółem</t>
  </si>
  <si>
    <t xml:space="preserve">Placówki opiekuńczo wychowawcze </t>
  </si>
  <si>
    <t>Świadczenia rodzinne,zaliczka z funduszu alimentacyjnego oraz składki na ubezpieczenia emerytalne  i rentowe z ubezpieczenia społecznego</t>
  </si>
  <si>
    <t>Składki na ubezpieczenie zdrowotne opłacane za osoby pobierające niektóre świadczenia z pomocy społecznej, niektóre świadcz rodzinne oraz za osoby uczęszczające w zajęciach w centrum integracji społecznej</t>
  </si>
  <si>
    <t>Zasiłki i pomoc w naturze oraz składki na ubezpieczenie emerytalne i rentowe</t>
  </si>
  <si>
    <t xml:space="preserve">Zasiłki stałe </t>
  </si>
  <si>
    <t>POZOSTAŁE ZADANIA W ZAKRESIE POLITYKI SPOŁECZNEJ</t>
  </si>
  <si>
    <t>Wpływy i wydatki związane z gromadzeniem środków z opłat i kar za korzystanie ze środowiska</t>
  </si>
  <si>
    <t>Pozostałe zadania w zakresie polityki społecznej</t>
  </si>
  <si>
    <t>plan po zmianach</t>
  </si>
  <si>
    <t>Wyk</t>
  </si>
  <si>
    <t>Szkolenia pracow niebędących członkorpusu służby cywilnej</t>
  </si>
  <si>
    <t>Opłaty z tytułu zakupu usług telekomunik telefonii stacjonarnej</t>
  </si>
  <si>
    <t>Szkolenia pracowniebędących członkkorpusu służby cywilnej</t>
  </si>
  <si>
    <t>Szkolenia pracow niebędących członk korpusu służby cywilnej</t>
  </si>
  <si>
    <t>PRZETWÓRSTWO PRZEMYSŁOWE</t>
  </si>
  <si>
    <t>Rozwój przedsiębiorczości</t>
  </si>
  <si>
    <t>Dotacje celowe przekazane do samorządu województwa  na inwestycje i zakupy inwestycyjne  na podstawie porozumień  między jednostkami samorządu terytorialnego</t>
  </si>
  <si>
    <t>Przetwórstwo przemysłowe</t>
  </si>
  <si>
    <t>Drogi publiczne wojewódzkie</t>
  </si>
  <si>
    <t>INFORMATYKA</t>
  </si>
  <si>
    <t xml:space="preserve">Pozostała działalność </t>
  </si>
  <si>
    <t>Szkolenia prac niebędących człon korpusu służby cywilnej</t>
  </si>
  <si>
    <t>Zarządzanie kryzysowe</t>
  </si>
  <si>
    <t xml:space="preserve">Odsetki od samorządowych papierów wartościowych lub zaciągniętych przez jed.  pożyczek i kredytów </t>
  </si>
  <si>
    <t>Przetwórstwo przemyslowe</t>
  </si>
  <si>
    <t>Informatyka</t>
  </si>
  <si>
    <t>Gosp komunalna i ochrona środowiska</t>
  </si>
  <si>
    <t>Pozostałe zad w zakresie polityki społ</t>
  </si>
  <si>
    <t>Dotacje bieżące</t>
  </si>
  <si>
    <r>
      <t xml:space="preserve"> </t>
    </r>
    <r>
      <rPr>
        <b/>
        <u val="single"/>
        <sz val="12"/>
        <rFont val="Cambria"/>
        <family val="1"/>
      </rPr>
      <t>Załącznik Nr 3</t>
    </r>
  </si>
  <si>
    <t>Świadczenia społeczne - dożywianie uczniów i wypłata dodatków dla osób pobierających świadczenia rodzinne</t>
  </si>
  <si>
    <t>`01008</t>
  </si>
  <si>
    <t>Melioracje wodne</t>
  </si>
  <si>
    <t>WYKONANIE WYDATKÓW  BUDŻETU GMINY  ZA  2012 r.</t>
  </si>
  <si>
    <t>Drogi publiczne powiatowe</t>
  </si>
  <si>
    <t>Dotacja celowa na pomoc finansową udzielaną między jst na dofinansowanie własnych zadań inwestycyjnych i zakupów inwestycyjnych</t>
  </si>
  <si>
    <t>Dochody jst związane z realizacją zadań z zakresu administracji rządowej oraz innych zadań zleconych ustawami</t>
  </si>
  <si>
    <t>Opłaty na rzecz budżetu państwa</t>
  </si>
  <si>
    <t>Wynagrodzenia agencyjno-prowizyjne</t>
  </si>
  <si>
    <t>OBRONA NARODOWA</t>
  </si>
  <si>
    <t>Pozostałe wydatki obronne</t>
  </si>
  <si>
    <t>Wydatki inwest. jedn budżetowych</t>
  </si>
  <si>
    <t>Dochody z tytułu skarbowych papierów wartościowych wyemitowanych za granicą</t>
  </si>
  <si>
    <t>Zwrot dotacji oraz płatności, w tym wykorzystanych niezgodnie z przeznaczeniem lub wykorzystanych z naruszeniem procedur, o których mowa w art..184 ustawy, pobranych nienależnie lub w nadmiernej wysokości</t>
  </si>
  <si>
    <t>Rózne rozliczenia finansowe</t>
  </si>
  <si>
    <t>Inne formy wychowania przedszkolnego</t>
  </si>
  <si>
    <t>Usłu gi opiekuńcze i specjalistyczne usługi opiekuńcze</t>
  </si>
  <si>
    <t>Dotacja celowa z budżetu na finansowanie lub dofinansowanie zadań zleconych do realizacji pozostałym jednostkom niezaliczanym do sektora finansów publicznych</t>
  </si>
  <si>
    <t>Żłobki</t>
  </si>
  <si>
    <t>Kary i odszkodowania wyplacane na rzecz osób prawnych i innych jednostek organizacyjnych</t>
  </si>
  <si>
    <t>Obrona narodowa</t>
  </si>
  <si>
    <t>WYKONANIE    WYDATKÓW   BUDŻETU  GMINY  ZA  2012 ROK</t>
  </si>
  <si>
    <t>WYKONANIE    WYDATKÓW BIEŻĄCYCH   BUDŻETU  GMINY  ZA  2012 ROK</t>
  </si>
  <si>
    <t>Pozostała działalność - Projekt  "Indywidualizacja procesu nauczania i wychowania uczniów klas I do III szkół podstawowych w Gminie Lesznowola"</t>
  </si>
  <si>
    <t>do Zarządzenia Nr 25/2013</t>
  </si>
  <si>
    <t>z dnia 27 marca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</si>
</sst>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name val="Cambria"/>
      <family val="1"/>
    </font>
    <font>
      <sz val="9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b/>
      <sz val="14"/>
      <name val="Cambria"/>
      <family val="1"/>
    </font>
    <font>
      <sz val="7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double"/>
      <bottom style="hair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 style="thin"/>
      <bottom style="hair"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 quotePrefix="1">
      <alignment horizontal="center" vertical="center"/>
    </xf>
    <xf numFmtId="0" fontId="6" fillId="24" borderId="0" xfId="0" applyFont="1" applyFill="1" applyBorder="1" applyAlignment="1">
      <alignment horizontal="left" vertical="center" wrapText="1"/>
    </xf>
    <xf numFmtId="3" fontId="6" fillId="24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25" borderId="10" xfId="0" applyFont="1" applyFill="1" applyBorder="1" applyAlignment="1">
      <alignment horizontal="left" vertical="center" wrapText="1"/>
    </xf>
    <xf numFmtId="0" fontId="7" fillId="26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4" fillId="8" borderId="12" xfId="0" applyFont="1" applyFill="1" applyBorder="1" applyAlignment="1" quotePrefix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6" xfId="0" applyFont="1" applyFill="1" applyBorder="1" applyAlignment="1" quotePrefix="1">
      <alignment horizontal="center" vertical="center"/>
    </xf>
    <xf numFmtId="0" fontId="14" fillId="8" borderId="12" xfId="0" applyFont="1" applyFill="1" applyBorder="1" applyAlignment="1">
      <alignment horizontal="left" vertical="center" wrapText="1"/>
    </xf>
    <xf numFmtId="164" fontId="14" fillId="8" borderId="15" xfId="0" applyNumberFormat="1" applyFont="1" applyFill="1" applyBorder="1" applyAlignment="1">
      <alignment vertical="center"/>
    </xf>
    <xf numFmtId="4" fontId="14" fillId="8" borderId="15" xfId="0" applyNumberFormat="1" applyFont="1" applyFill="1" applyBorder="1" applyAlignment="1">
      <alignment vertical="center"/>
    </xf>
    <xf numFmtId="0" fontId="14" fillId="27" borderId="17" xfId="0" applyFont="1" applyFill="1" applyBorder="1" applyAlignment="1">
      <alignment horizontal="center" vertical="center"/>
    </xf>
    <xf numFmtId="0" fontId="14" fillId="27" borderId="17" xfId="0" applyFont="1" applyFill="1" applyBorder="1" applyAlignment="1" quotePrefix="1">
      <alignment horizontal="center" vertical="center"/>
    </xf>
    <xf numFmtId="0" fontId="14" fillId="27" borderId="17" xfId="0" applyFont="1" applyFill="1" applyBorder="1" applyAlignment="1">
      <alignment horizontal="left" vertical="center" wrapText="1"/>
    </xf>
    <xf numFmtId="164" fontId="14" fillId="27" borderId="17" xfId="0" applyNumberFormat="1" applyFont="1" applyFill="1" applyBorder="1" applyAlignment="1">
      <alignment vertical="center"/>
    </xf>
    <xf numFmtId="4" fontId="14" fillId="27" borderId="17" xfId="0" applyNumberFormat="1" applyFont="1" applyFill="1" applyBorder="1" applyAlignment="1">
      <alignment vertical="center"/>
    </xf>
    <xf numFmtId="0" fontId="13" fillId="0" borderId="18" xfId="0" applyFont="1" applyBorder="1" applyAlignment="1" quotePrefix="1">
      <alignment horizontal="center" vertical="center"/>
    </xf>
    <xf numFmtId="0" fontId="13" fillId="0" borderId="19" xfId="0" applyFont="1" applyBorder="1" applyAlignment="1" quotePrefix="1">
      <alignment horizontal="center" vertical="center"/>
    </xf>
    <xf numFmtId="0" fontId="13" fillId="0" borderId="19" xfId="0" applyFont="1" applyBorder="1" applyAlignment="1">
      <alignment vertical="center" wrapText="1"/>
    </xf>
    <xf numFmtId="164" fontId="13" fillId="0" borderId="19" xfId="0" applyNumberFormat="1" applyFont="1" applyBorder="1" applyAlignment="1">
      <alignment vertical="center"/>
    </xf>
    <xf numFmtId="4" fontId="13" fillId="0" borderId="19" xfId="0" applyNumberFormat="1" applyFont="1" applyBorder="1" applyAlignment="1">
      <alignment vertical="center"/>
    </xf>
    <xf numFmtId="164" fontId="13" fillId="24" borderId="19" xfId="0" applyNumberFormat="1" applyFont="1" applyFill="1" applyBorder="1" applyAlignment="1">
      <alignment vertical="center" wrapText="1"/>
    </xf>
    <xf numFmtId="2" fontId="13" fillId="24" borderId="19" xfId="0" applyNumberFormat="1" applyFont="1" applyFill="1" applyBorder="1" applyAlignment="1">
      <alignment vertical="center" wrapText="1"/>
    </xf>
    <xf numFmtId="4" fontId="14" fillId="27" borderId="20" xfId="0" applyNumberFormat="1" applyFont="1" applyFill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164" fontId="13" fillId="0" borderId="18" xfId="0" applyNumberFormat="1" applyFont="1" applyBorder="1" applyAlignment="1">
      <alignment vertical="center"/>
    </xf>
    <xf numFmtId="4" fontId="13" fillId="24" borderId="21" xfId="0" applyNumberFormat="1" applyFont="1" applyFill="1" applyBorder="1" applyAlignment="1">
      <alignment vertical="center" wrapText="1"/>
    </xf>
    <xf numFmtId="164" fontId="13" fillId="24" borderId="21" xfId="0" applyNumberFormat="1" applyFont="1" applyFill="1" applyBorder="1" applyAlignment="1">
      <alignment vertical="center" wrapText="1"/>
    </xf>
    <xf numFmtId="4" fontId="13" fillId="24" borderId="22" xfId="0" applyNumberFormat="1" applyFont="1" applyFill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4" fontId="13" fillId="24" borderId="19" xfId="0" applyNumberFormat="1" applyFont="1" applyFill="1" applyBorder="1" applyAlignment="1">
      <alignment vertical="center"/>
    </xf>
    <xf numFmtId="4" fontId="13" fillId="24" borderId="19" xfId="0" applyNumberFormat="1" applyFont="1" applyFill="1" applyBorder="1" applyAlignment="1">
      <alignment vertical="center" wrapText="1"/>
    </xf>
    <xf numFmtId="0" fontId="14" fillId="27" borderId="23" xfId="0" applyFont="1" applyFill="1" applyBorder="1" applyAlignment="1">
      <alignment horizontal="center" vertical="center"/>
    </xf>
    <xf numFmtId="0" fontId="14" fillId="27" borderId="23" xfId="0" applyFont="1" applyFill="1" applyBorder="1" applyAlignment="1" quotePrefix="1">
      <alignment horizontal="center" vertical="center"/>
    </xf>
    <xf numFmtId="0" fontId="14" fillId="27" borderId="23" xfId="0" applyFont="1" applyFill="1" applyBorder="1" applyAlignment="1">
      <alignment horizontal="left" vertical="center" wrapText="1"/>
    </xf>
    <xf numFmtId="164" fontId="14" fillId="27" borderId="23" xfId="0" applyNumberFormat="1" applyFont="1" applyFill="1" applyBorder="1" applyAlignment="1">
      <alignment vertical="center"/>
    </xf>
    <xf numFmtId="0" fontId="14" fillId="8" borderId="16" xfId="0" applyFont="1" applyFill="1" applyBorder="1" applyAlignment="1">
      <alignment horizontal="center" vertical="center"/>
    </xf>
    <xf numFmtId="4" fontId="13" fillId="24" borderId="24" xfId="0" applyNumberFormat="1" applyFont="1" applyFill="1" applyBorder="1" applyAlignment="1">
      <alignment vertical="center"/>
    </xf>
    <xf numFmtId="0" fontId="13" fillId="0" borderId="25" xfId="0" applyFont="1" applyBorder="1" applyAlignment="1" quotePrefix="1">
      <alignment horizontal="center" vertical="center"/>
    </xf>
    <xf numFmtId="0" fontId="13" fillId="0" borderId="25" xfId="0" applyFont="1" applyBorder="1" applyAlignment="1">
      <alignment vertical="center" wrapText="1"/>
    </xf>
    <xf numFmtId="164" fontId="13" fillId="0" borderId="25" xfId="0" applyNumberFormat="1" applyFont="1" applyBorder="1" applyAlignment="1">
      <alignment vertical="center"/>
    </xf>
    <xf numFmtId="4" fontId="13" fillId="24" borderId="25" xfId="0" applyNumberFormat="1" applyFont="1" applyFill="1" applyBorder="1" applyAlignment="1">
      <alignment vertical="center" wrapText="1"/>
    </xf>
    <xf numFmtId="164" fontId="13" fillId="24" borderId="25" xfId="0" applyNumberFormat="1" applyFont="1" applyFill="1" applyBorder="1" applyAlignment="1">
      <alignment vertical="center" wrapText="1"/>
    </xf>
    <xf numFmtId="4" fontId="13" fillId="24" borderId="26" xfId="0" applyNumberFormat="1" applyFont="1" applyFill="1" applyBorder="1" applyAlignment="1">
      <alignment vertical="center"/>
    </xf>
    <xf numFmtId="4" fontId="13" fillId="24" borderId="18" xfId="0" applyNumberFormat="1" applyFont="1" applyFill="1" applyBorder="1" applyAlignment="1">
      <alignment vertical="center" wrapText="1"/>
    </xf>
    <xf numFmtId="0" fontId="13" fillId="0" borderId="27" xfId="0" applyFont="1" applyBorder="1" applyAlignment="1" quotePrefix="1">
      <alignment horizontal="center" vertical="center"/>
    </xf>
    <xf numFmtId="0" fontId="13" fillId="0" borderId="27" xfId="0" applyFont="1" applyBorder="1" applyAlignment="1">
      <alignment vertical="center" wrapText="1"/>
    </xf>
    <xf numFmtId="164" fontId="13" fillId="0" borderId="27" xfId="0" applyNumberFormat="1" applyFont="1" applyBorder="1" applyAlignment="1">
      <alignment vertical="center"/>
    </xf>
    <xf numFmtId="4" fontId="13" fillId="24" borderId="27" xfId="0" applyNumberFormat="1" applyFont="1" applyFill="1" applyBorder="1" applyAlignment="1">
      <alignment vertical="center" wrapText="1"/>
    </xf>
    <xf numFmtId="164" fontId="13" fillId="24" borderId="27" xfId="0" applyNumberFormat="1" applyFont="1" applyFill="1" applyBorder="1" applyAlignment="1">
      <alignment vertical="center" wrapText="1"/>
    </xf>
    <xf numFmtId="0" fontId="14" fillId="27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3" xfId="0" applyFont="1" applyBorder="1" applyAlignment="1" quotePrefix="1">
      <alignment horizontal="center" vertical="center"/>
    </xf>
    <xf numFmtId="164" fontId="13" fillId="0" borderId="23" xfId="0" applyNumberFormat="1" applyFont="1" applyBorder="1" applyAlignment="1">
      <alignment vertical="center"/>
    </xf>
    <xf numFmtId="4" fontId="13" fillId="24" borderId="23" xfId="0" applyNumberFormat="1" applyFont="1" applyFill="1" applyBorder="1" applyAlignment="1">
      <alignment vertical="center" wrapText="1"/>
    </xf>
    <xf numFmtId="164" fontId="13" fillId="24" borderId="23" xfId="0" applyNumberFormat="1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/>
    </xf>
    <xf numFmtId="4" fontId="13" fillId="24" borderId="29" xfId="0" applyNumberFormat="1" applyFont="1" applyFill="1" applyBorder="1" applyAlignment="1">
      <alignment vertical="center"/>
    </xf>
    <xf numFmtId="164" fontId="13" fillId="0" borderId="26" xfId="0" applyNumberFormat="1" applyFont="1" applyBorder="1" applyAlignment="1">
      <alignment vertical="center"/>
    </xf>
    <xf numFmtId="0" fontId="13" fillId="24" borderId="19" xfId="0" applyFont="1" applyFill="1" applyBorder="1" applyAlignment="1">
      <alignment horizontal="center" vertical="center"/>
    </xf>
    <xf numFmtId="164" fontId="13" fillId="0" borderId="30" xfId="0" applyNumberFormat="1" applyFont="1" applyBorder="1" applyAlignment="1">
      <alignment vertical="center"/>
    </xf>
    <xf numFmtId="4" fontId="13" fillId="24" borderId="30" xfId="0" applyNumberFormat="1" applyFont="1" applyFill="1" applyBorder="1" applyAlignment="1">
      <alignment vertical="center" wrapText="1"/>
    </xf>
    <xf numFmtId="4" fontId="13" fillId="24" borderId="31" xfId="0" applyNumberFormat="1" applyFont="1" applyFill="1" applyBorder="1" applyAlignment="1">
      <alignment vertical="center"/>
    </xf>
    <xf numFmtId="4" fontId="13" fillId="24" borderId="26" xfId="0" applyNumberFormat="1" applyFont="1" applyFill="1" applyBorder="1" applyAlignment="1">
      <alignment vertical="center" wrapText="1"/>
    </xf>
    <xf numFmtId="0" fontId="8" fillId="0" borderId="18" xfId="0" applyFont="1" applyBorder="1" applyAlignment="1" quotePrefix="1">
      <alignment horizontal="center" vertical="center"/>
    </xf>
    <xf numFmtId="4" fontId="13" fillId="24" borderId="29" xfId="0" applyNumberFormat="1" applyFont="1" applyFill="1" applyBorder="1" applyAlignment="1">
      <alignment vertical="center" wrapText="1"/>
    </xf>
    <xf numFmtId="0" fontId="8" fillId="0" borderId="19" xfId="0" applyFont="1" applyBorder="1" applyAlignment="1" quotePrefix="1">
      <alignment horizontal="center" vertical="center"/>
    </xf>
    <xf numFmtId="4" fontId="13" fillId="24" borderId="24" xfId="0" applyNumberFormat="1" applyFont="1" applyFill="1" applyBorder="1" applyAlignment="1">
      <alignment vertical="center" wrapText="1"/>
    </xf>
    <xf numFmtId="164" fontId="14" fillId="27" borderId="20" xfId="0" applyNumberFormat="1" applyFont="1" applyFill="1" applyBorder="1" applyAlignment="1">
      <alignment vertical="center"/>
    </xf>
    <xf numFmtId="164" fontId="13" fillId="24" borderId="24" xfId="0" applyNumberFormat="1" applyFont="1" applyFill="1" applyBorder="1" applyAlignment="1">
      <alignment vertical="center" wrapText="1"/>
    </xf>
    <xf numFmtId="0" fontId="13" fillId="0" borderId="30" xfId="0" applyFont="1" applyBorder="1" applyAlignment="1" quotePrefix="1">
      <alignment horizontal="center" vertical="center"/>
    </xf>
    <xf numFmtId="0" fontId="13" fillId="0" borderId="30" xfId="0" applyFont="1" applyBorder="1" applyAlignment="1">
      <alignment vertical="center" wrapText="1"/>
    </xf>
    <xf numFmtId="4" fontId="13" fillId="24" borderId="31" xfId="0" applyNumberFormat="1" applyFont="1" applyFill="1" applyBorder="1" applyAlignment="1">
      <alignment vertical="center" wrapText="1"/>
    </xf>
    <xf numFmtId="4" fontId="13" fillId="24" borderId="28" xfId="0" applyNumberFormat="1" applyFont="1" applyFill="1" applyBorder="1" applyAlignment="1">
      <alignment vertical="center" wrapText="1"/>
    </xf>
    <xf numFmtId="4" fontId="13" fillId="24" borderId="28" xfId="0" applyNumberFormat="1" applyFont="1" applyFill="1" applyBorder="1" applyAlignment="1">
      <alignment vertical="center"/>
    </xf>
    <xf numFmtId="0" fontId="13" fillId="0" borderId="21" xfId="0" applyFont="1" applyBorder="1" applyAlignment="1" quotePrefix="1">
      <alignment horizontal="center" vertical="center"/>
    </xf>
    <xf numFmtId="164" fontId="13" fillId="24" borderId="30" xfId="0" applyNumberFormat="1" applyFont="1" applyFill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4" fontId="13" fillId="0" borderId="29" xfId="0" applyNumberFormat="1" applyFont="1" applyBorder="1" applyAlignment="1">
      <alignment vertical="center" wrapText="1"/>
    </xf>
    <xf numFmtId="164" fontId="13" fillId="0" borderId="29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4" xfId="0" applyNumberFormat="1" applyFont="1" applyBorder="1" applyAlignment="1">
      <alignment vertical="center" wrapText="1"/>
    </xf>
    <xf numFmtId="4" fontId="13" fillId="0" borderId="25" xfId="0" applyNumberFormat="1" applyFont="1" applyBorder="1" applyAlignment="1">
      <alignment vertical="center" wrapText="1"/>
    </xf>
    <xf numFmtId="4" fontId="13" fillId="0" borderId="28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vertical="center" wrapText="1"/>
    </xf>
    <xf numFmtId="164" fontId="13" fillId="24" borderId="29" xfId="0" applyNumberFormat="1" applyFont="1" applyFill="1" applyBorder="1" applyAlignment="1">
      <alignment vertical="center" wrapText="1"/>
    </xf>
    <xf numFmtId="4" fontId="13" fillId="0" borderId="30" xfId="0" applyNumberFormat="1" applyFont="1" applyBorder="1" applyAlignment="1">
      <alignment vertical="center" wrapText="1"/>
    </xf>
    <xf numFmtId="4" fontId="13" fillId="0" borderId="22" xfId="0" applyNumberFormat="1" applyFont="1" applyBorder="1" applyAlignment="1">
      <alignment vertical="center" wrapText="1"/>
    </xf>
    <xf numFmtId="164" fontId="13" fillId="0" borderId="22" xfId="0" applyNumberFormat="1" applyFont="1" applyBorder="1" applyAlignment="1">
      <alignment vertical="center" wrapText="1"/>
    </xf>
    <xf numFmtId="4" fontId="13" fillId="0" borderId="31" xfId="0" applyNumberFormat="1" applyFont="1" applyBorder="1" applyAlignment="1">
      <alignment vertical="center" wrapText="1"/>
    </xf>
    <xf numFmtId="164" fontId="13" fillId="0" borderId="24" xfId="0" applyNumberFormat="1" applyFont="1" applyBorder="1" applyAlignment="1">
      <alignment vertical="center" wrapText="1"/>
    </xf>
    <xf numFmtId="4" fontId="13" fillId="0" borderId="18" xfId="0" applyNumberFormat="1" applyFont="1" applyBorder="1" applyAlignment="1">
      <alignment vertical="center" wrapText="1"/>
    </xf>
    <xf numFmtId="0" fontId="13" fillId="0" borderId="32" xfId="0" applyFont="1" applyBorder="1" applyAlignment="1" quotePrefix="1">
      <alignment horizontal="center" vertical="center"/>
    </xf>
    <xf numFmtId="164" fontId="13" fillId="0" borderId="31" xfId="0" applyNumberFormat="1" applyFont="1" applyBorder="1" applyAlignment="1">
      <alignment vertical="center" wrapText="1"/>
    </xf>
    <xf numFmtId="4" fontId="13" fillId="24" borderId="27" xfId="0" applyNumberFormat="1" applyFont="1" applyFill="1" applyBorder="1" applyAlignment="1">
      <alignment vertical="center"/>
    </xf>
    <xf numFmtId="164" fontId="13" fillId="0" borderId="28" xfId="0" applyNumberFormat="1" applyFont="1" applyBorder="1" applyAlignment="1">
      <alignment vertical="center" wrapText="1"/>
    </xf>
    <xf numFmtId="4" fontId="14" fillId="14" borderId="12" xfId="0" applyNumberFormat="1" applyFont="1" applyFill="1" applyBorder="1" applyAlignment="1">
      <alignment vertical="center" wrapText="1"/>
    </xf>
    <xf numFmtId="4" fontId="14" fillId="27" borderId="23" xfId="0" applyNumberFormat="1" applyFont="1" applyFill="1" applyBorder="1" applyAlignment="1">
      <alignment vertical="center"/>
    </xf>
    <xf numFmtId="0" fontId="14" fillId="24" borderId="25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left" vertical="center" wrapText="1"/>
    </xf>
    <xf numFmtId="164" fontId="13" fillId="24" borderId="23" xfId="0" applyNumberFormat="1" applyFont="1" applyFill="1" applyBorder="1" applyAlignment="1">
      <alignment vertical="center"/>
    </xf>
    <xf numFmtId="4" fontId="13" fillId="24" borderId="23" xfId="0" applyNumberFormat="1" applyFont="1" applyFill="1" applyBorder="1" applyAlignment="1">
      <alignment horizontal="right" vertical="center" wrapText="1"/>
    </xf>
    <xf numFmtId="4" fontId="13" fillId="24" borderId="29" xfId="0" applyNumberFormat="1" applyFont="1" applyFill="1" applyBorder="1" applyAlignment="1">
      <alignment horizontal="right" vertical="center" wrapText="1"/>
    </xf>
    <xf numFmtId="0" fontId="13" fillId="27" borderId="17" xfId="0" applyFont="1" applyFill="1" applyBorder="1" applyAlignment="1" quotePrefix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164" fontId="13" fillId="24" borderId="19" xfId="0" applyNumberFormat="1" applyFont="1" applyFill="1" applyBorder="1" applyAlignment="1">
      <alignment vertical="center"/>
    </xf>
    <xf numFmtId="4" fontId="13" fillId="24" borderId="19" xfId="0" applyNumberFormat="1" applyFont="1" applyFill="1" applyBorder="1" applyAlignment="1">
      <alignment horizontal="right" vertical="center" wrapText="1"/>
    </xf>
    <xf numFmtId="4" fontId="13" fillId="24" borderId="24" xfId="0" applyNumberFormat="1" applyFont="1" applyFill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4" fontId="13" fillId="0" borderId="24" xfId="0" applyNumberFormat="1" applyFont="1" applyBorder="1" applyAlignment="1">
      <alignment horizontal="right" vertical="center" wrapText="1"/>
    </xf>
    <xf numFmtId="0" fontId="13" fillId="0" borderId="21" xfId="0" applyFont="1" applyBorder="1" applyAlignment="1">
      <alignment vertical="center" wrapText="1"/>
    </xf>
    <xf numFmtId="164" fontId="13" fillId="0" borderId="21" xfId="0" applyNumberFormat="1" applyFont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0" fontId="13" fillId="0" borderId="26" xfId="0" applyFont="1" applyBorder="1" applyAlignment="1" quotePrefix="1">
      <alignment horizontal="center" vertical="center"/>
    </xf>
    <xf numFmtId="0" fontId="13" fillId="0" borderId="33" xfId="0" applyFont="1" applyBorder="1" applyAlignment="1" quotePrefix="1">
      <alignment horizontal="center" vertical="center"/>
    </xf>
    <xf numFmtId="164" fontId="13" fillId="0" borderId="31" xfId="0" applyNumberFormat="1" applyFont="1" applyBorder="1" applyAlignment="1">
      <alignment vertical="center"/>
    </xf>
    <xf numFmtId="4" fontId="14" fillId="27" borderId="29" xfId="0" applyNumberFormat="1" applyFont="1" applyFill="1" applyBorder="1" applyAlignment="1">
      <alignment vertical="center"/>
    </xf>
    <xf numFmtId="164" fontId="13" fillId="24" borderId="25" xfId="0" applyNumberFormat="1" applyFont="1" applyFill="1" applyBorder="1" applyAlignment="1">
      <alignment vertical="center"/>
    </xf>
    <xf numFmtId="4" fontId="13" fillId="24" borderId="25" xfId="0" applyNumberFormat="1" applyFont="1" applyFill="1" applyBorder="1" applyAlignment="1">
      <alignment horizontal="right" vertical="center" wrapText="1"/>
    </xf>
    <xf numFmtId="4" fontId="13" fillId="24" borderId="26" xfId="0" applyNumberFormat="1" applyFont="1" applyFill="1" applyBorder="1" applyAlignment="1">
      <alignment horizontal="right" vertical="center" wrapText="1"/>
    </xf>
    <xf numFmtId="0" fontId="13" fillId="0" borderId="34" xfId="0" applyFont="1" applyBorder="1" applyAlignment="1" quotePrefix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34" xfId="0" applyFont="1" applyFill="1" applyBorder="1" applyAlignment="1">
      <alignment horizontal="center" vertical="center"/>
    </xf>
    <xf numFmtId="0" fontId="14" fillId="26" borderId="35" xfId="0" applyFont="1" applyFill="1" applyBorder="1" applyAlignment="1">
      <alignment horizontal="left" vertical="center" wrapText="1"/>
    </xf>
    <xf numFmtId="0" fontId="14" fillId="26" borderId="36" xfId="0" applyFont="1" applyFill="1" applyBorder="1" applyAlignment="1">
      <alignment horizontal="left" vertical="center" wrapText="1"/>
    </xf>
    <xf numFmtId="4" fontId="13" fillId="0" borderId="21" xfId="0" applyNumberFormat="1" applyFont="1" applyBorder="1" applyAlignment="1">
      <alignment vertical="center" wrapText="1"/>
    </xf>
    <xf numFmtId="0" fontId="14" fillId="27" borderId="19" xfId="0" applyFont="1" applyFill="1" applyBorder="1" applyAlignment="1">
      <alignment horizontal="center" vertical="center"/>
    </xf>
    <xf numFmtId="0" fontId="14" fillId="27" borderId="19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64" fontId="15" fillId="8" borderId="12" xfId="0" applyNumberFormat="1" applyFont="1" applyFill="1" applyBorder="1" applyAlignment="1">
      <alignment vertical="center"/>
    </xf>
    <xf numFmtId="4" fontId="15" fillId="8" borderId="12" xfId="0" applyNumberFormat="1" applyFont="1" applyFill="1" applyBorder="1" applyAlignment="1">
      <alignment vertical="center"/>
    </xf>
    <xf numFmtId="164" fontId="13" fillId="24" borderId="26" xfId="0" applyNumberFormat="1" applyFont="1" applyFill="1" applyBorder="1" applyAlignment="1">
      <alignment vertical="center" wrapText="1"/>
    </xf>
    <xf numFmtId="0" fontId="13" fillId="0" borderId="37" xfId="0" applyFont="1" applyBorder="1" applyAlignment="1" quotePrefix="1">
      <alignment horizontal="center" vertical="center"/>
    </xf>
    <xf numFmtId="164" fontId="13" fillId="0" borderId="22" xfId="0" applyNumberFormat="1" applyFont="1" applyBorder="1" applyAlignment="1">
      <alignment vertical="center"/>
    </xf>
    <xf numFmtId="4" fontId="13" fillId="24" borderId="22" xfId="0" applyNumberFormat="1" applyFont="1" applyFill="1" applyBorder="1" applyAlignment="1">
      <alignment vertical="center" wrapText="1"/>
    </xf>
    <xf numFmtId="164" fontId="13" fillId="24" borderId="22" xfId="0" applyNumberFormat="1" applyFont="1" applyFill="1" applyBorder="1" applyAlignment="1">
      <alignment vertical="center" wrapText="1"/>
    </xf>
    <xf numFmtId="4" fontId="14" fillId="24" borderId="24" xfId="0" applyNumberFormat="1" applyFont="1" applyFill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4" fontId="13" fillId="24" borderId="23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8" fillId="0" borderId="39" xfId="0" applyFont="1" applyBorder="1" applyAlignment="1" quotePrefix="1">
      <alignment horizontal="center" vertical="center"/>
    </xf>
    <xf numFmtId="0" fontId="8" fillId="0" borderId="39" xfId="0" applyFont="1" applyBorder="1" applyAlignment="1">
      <alignment vertical="center" wrapText="1"/>
    </xf>
    <xf numFmtId="3" fontId="8" fillId="0" borderId="39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2" fontId="8" fillId="0" borderId="39" xfId="0" applyNumberFormat="1" applyFont="1" applyFill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2" fontId="8" fillId="0" borderId="23" xfId="0" applyNumberFormat="1" applyFont="1" applyFill="1" applyBorder="1" applyAlignment="1">
      <alignment vertical="center"/>
    </xf>
    <xf numFmtId="2" fontId="13" fillId="0" borderId="19" xfId="0" applyNumberFormat="1" applyFont="1" applyFill="1" applyBorder="1" applyAlignment="1">
      <alignment vertical="center"/>
    </xf>
    <xf numFmtId="0" fontId="8" fillId="0" borderId="25" xfId="0" applyFont="1" applyBorder="1" applyAlignment="1" quotePrefix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vertical="center"/>
    </xf>
    <xf numFmtId="2" fontId="8" fillId="0" borderId="25" xfId="0" applyNumberFormat="1" applyFont="1" applyFill="1" applyBorder="1" applyAlignment="1">
      <alignment vertical="center"/>
    </xf>
    <xf numFmtId="0" fontId="12" fillId="27" borderId="40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 wrapText="1"/>
    </xf>
    <xf numFmtId="0" fontId="14" fillId="27" borderId="40" xfId="0" applyFont="1" applyFill="1" applyBorder="1" applyAlignment="1">
      <alignment horizontal="left" vertical="center" wrapText="1"/>
    </xf>
    <xf numFmtId="164" fontId="14" fillId="27" borderId="40" xfId="0" applyNumberFormat="1" applyFont="1" applyFill="1" applyBorder="1" applyAlignment="1">
      <alignment vertical="center"/>
    </xf>
    <xf numFmtId="4" fontId="14" fillId="27" borderId="40" xfId="0" applyNumberFormat="1" applyFont="1" applyFill="1" applyBorder="1" applyAlignment="1">
      <alignment vertical="center"/>
    </xf>
    <xf numFmtId="3" fontId="14" fillId="27" borderId="40" xfId="0" applyNumberFormat="1" applyFont="1" applyFill="1" applyBorder="1" applyAlignment="1">
      <alignment vertical="center"/>
    </xf>
    <xf numFmtId="2" fontId="14" fillId="27" borderId="40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9" fillId="24" borderId="39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7" borderId="13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41" xfId="0" applyFont="1" applyFill="1" applyBorder="1" applyAlignment="1">
      <alignment horizontal="center" vertical="center"/>
    </xf>
    <xf numFmtId="0" fontId="9" fillId="0" borderId="39" xfId="0" applyFont="1" applyBorder="1" applyAlignment="1" quotePrefix="1">
      <alignment horizontal="center" vertical="center"/>
    </xf>
    <xf numFmtId="0" fontId="9" fillId="0" borderId="39" xfId="0" applyFont="1" applyBorder="1" applyAlignment="1">
      <alignment vertical="center" wrapText="1"/>
    </xf>
    <xf numFmtId="164" fontId="9" fillId="0" borderId="39" xfId="0" applyNumberFormat="1" applyFont="1" applyBorder="1" applyAlignment="1">
      <alignment vertical="center"/>
    </xf>
    <xf numFmtId="164" fontId="9" fillId="27" borderId="39" xfId="0" applyNumberFormat="1" applyFont="1" applyFill="1" applyBorder="1" applyAlignment="1">
      <alignment vertical="center"/>
    </xf>
    <xf numFmtId="4" fontId="9" fillId="27" borderId="39" xfId="0" applyNumberFormat="1" applyFont="1" applyFill="1" applyBorder="1" applyAlignment="1">
      <alignment vertical="center"/>
    </xf>
    <xf numFmtId="164" fontId="9" fillId="24" borderId="39" xfId="0" applyNumberFormat="1" applyFont="1" applyFill="1" applyBorder="1" applyAlignment="1">
      <alignment vertical="center"/>
    </xf>
    <xf numFmtId="0" fontId="9" fillId="24" borderId="39" xfId="0" applyFont="1" applyFill="1" applyBorder="1" applyAlignment="1">
      <alignment vertical="center"/>
    </xf>
    <xf numFmtId="2" fontId="9" fillId="24" borderId="23" xfId="0" applyNumberFormat="1" applyFont="1" applyFill="1" applyBorder="1" applyAlignment="1">
      <alignment vertical="center"/>
    </xf>
    <xf numFmtId="2" fontId="9" fillId="24" borderId="23" xfId="0" applyNumberFormat="1" applyFont="1" applyFill="1" applyBorder="1" applyAlignment="1">
      <alignment horizontal="center" vertical="center"/>
    </xf>
    <xf numFmtId="2" fontId="9" fillId="24" borderId="19" xfId="0" applyNumberFormat="1" applyFont="1" applyFill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19" xfId="0" applyFont="1" applyBorder="1" applyAlignment="1">
      <alignment vertical="center" wrapText="1"/>
    </xf>
    <xf numFmtId="164" fontId="9" fillId="0" borderId="19" xfId="0" applyNumberFormat="1" applyFont="1" applyBorder="1" applyAlignment="1">
      <alignment vertical="center"/>
    </xf>
    <xf numFmtId="164" fontId="9" fillId="27" borderId="19" xfId="0" applyNumberFormat="1" applyFont="1" applyFill="1" applyBorder="1" applyAlignment="1">
      <alignment vertical="center"/>
    </xf>
    <xf numFmtId="4" fontId="9" fillId="27" borderId="19" xfId="0" applyNumberFormat="1" applyFont="1" applyFill="1" applyBorder="1" applyAlignment="1">
      <alignment vertical="center"/>
    </xf>
    <xf numFmtId="2" fontId="9" fillId="27" borderId="19" xfId="0" applyNumberFormat="1" applyFont="1" applyFill="1" applyBorder="1" applyAlignment="1">
      <alignment vertical="center"/>
    </xf>
    <xf numFmtId="164" fontId="9" fillId="24" borderId="23" xfId="0" applyNumberFormat="1" applyFont="1" applyFill="1" applyBorder="1" applyAlignment="1">
      <alignment vertical="center"/>
    </xf>
    <xf numFmtId="0" fontId="9" fillId="24" borderId="23" xfId="0" applyFont="1" applyFill="1" applyBorder="1" applyAlignment="1">
      <alignment vertical="center"/>
    </xf>
    <xf numFmtId="4" fontId="9" fillId="24" borderId="23" xfId="0" applyNumberFormat="1" applyFont="1" applyFill="1" applyBorder="1" applyAlignment="1">
      <alignment vertical="center"/>
    </xf>
    <xf numFmtId="164" fontId="9" fillId="24" borderId="19" xfId="0" applyNumberFormat="1" applyFont="1" applyFill="1" applyBorder="1" applyAlignment="1">
      <alignment vertical="center"/>
    </xf>
    <xf numFmtId="0" fontId="9" fillId="24" borderId="19" xfId="0" applyFont="1" applyFill="1" applyBorder="1" applyAlignment="1">
      <alignment vertical="center"/>
    </xf>
    <xf numFmtId="4" fontId="9" fillId="24" borderId="19" xfId="0" applyNumberFormat="1" applyFont="1" applyFill="1" applyBorder="1" applyAlignment="1">
      <alignment vertical="center"/>
    </xf>
    <xf numFmtId="2" fontId="9" fillId="24" borderId="19" xfId="0" applyNumberFormat="1" applyFont="1" applyFill="1" applyBorder="1" applyAlignment="1">
      <alignment vertical="center"/>
    </xf>
    <xf numFmtId="4" fontId="9" fillId="24" borderId="19" xfId="0" applyNumberFormat="1" applyFont="1" applyFill="1" applyBorder="1" applyAlignment="1">
      <alignment horizontal="center" vertical="center"/>
    </xf>
    <xf numFmtId="3" fontId="9" fillId="24" borderId="19" xfId="0" applyNumberFormat="1" applyFont="1" applyFill="1" applyBorder="1" applyAlignment="1">
      <alignment horizontal="center" vertical="center"/>
    </xf>
    <xf numFmtId="164" fontId="9" fillId="24" borderId="19" xfId="0" applyNumberFormat="1" applyFont="1" applyFill="1" applyBorder="1" applyAlignment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25" xfId="0" applyFont="1" applyBorder="1" applyAlignment="1">
      <alignment vertical="center" wrapText="1"/>
    </xf>
    <xf numFmtId="164" fontId="9" fillId="0" borderId="25" xfId="0" applyNumberFormat="1" applyFont="1" applyBorder="1" applyAlignment="1">
      <alignment vertical="center"/>
    </xf>
    <xf numFmtId="164" fontId="9" fillId="27" borderId="25" xfId="0" applyNumberFormat="1" applyFont="1" applyFill="1" applyBorder="1" applyAlignment="1">
      <alignment vertical="center"/>
    </xf>
    <xf numFmtId="4" fontId="9" fillId="27" borderId="25" xfId="0" applyNumberFormat="1" applyFont="1" applyFill="1" applyBorder="1" applyAlignment="1">
      <alignment vertical="center"/>
    </xf>
    <xf numFmtId="2" fontId="9" fillId="27" borderId="25" xfId="0" applyNumberFormat="1" applyFont="1" applyFill="1" applyBorder="1" applyAlignment="1">
      <alignment vertical="center"/>
    </xf>
    <xf numFmtId="164" fontId="9" fillId="24" borderId="25" xfId="0" applyNumberFormat="1" applyFont="1" applyFill="1" applyBorder="1" applyAlignment="1">
      <alignment vertical="center"/>
    </xf>
    <xf numFmtId="4" fontId="9" fillId="24" borderId="25" xfId="0" applyNumberFormat="1" applyFont="1" applyFill="1" applyBorder="1" applyAlignment="1">
      <alignment vertical="center"/>
    </xf>
    <xf numFmtId="2" fontId="9" fillId="24" borderId="25" xfId="0" applyNumberFormat="1" applyFont="1" applyFill="1" applyBorder="1" applyAlignment="1">
      <alignment vertical="center"/>
    </xf>
    <xf numFmtId="2" fontId="9" fillId="24" borderId="25" xfId="0" applyNumberFormat="1" applyFont="1" applyFill="1" applyBorder="1" applyAlignment="1">
      <alignment horizontal="center" vertical="center"/>
    </xf>
    <xf numFmtId="0" fontId="12" fillId="27" borderId="40" xfId="0" applyFont="1" applyFill="1" applyBorder="1" applyAlignment="1">
      <alignment horizontal="left" vertical="center" wrapText="1"/>
    </xf>
    <xf numFmtId="164" fontId="12" fillId="27" borderId="4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164" fontId="14" fillId="24" borderId="40" xfId="0" applyNumberFormat="1" applyFont="1" applyFill="1" applyBorder="1" applyAlignment="1">
      <alignment vertical="center"/>
    </xf>
    <xf numFmtId="4" fontId="14" fillId="24" borderId="40" xfId="0" applyNumberFormat="1" applyFont="1" applyFill="1" applyBorder="1" applyAlignment="1">
      <alignment vertical="center"/>
    </xf>
    <xf numFmtId="0" fontId="14" fillId="24" borderId="40" xfId="0" applyFont="1" applyFill="1" applyBorder="1" applyAlignment="1">
      <alignment vertical="center"/>
    </xf>
    <xf numFmtId="2" fontId="14" fillId="24" borderId="40" xfId="0" applyNumberFormat="1" applyFont="1" applyFill="1" applyBorder="1" applyAlignment="1">
      <alignment vertical="center"/>
    </xf>
    <xf numFmtId="0" fontId="14" fillId="27" borderId="4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27" borderId="12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 quotePrefix="1">
      <alignment horizontal="center" vertical="center"/>
    </xf>
    <xf numFmtId="0" fontId="13" fillId="24" borderId="42" xfId="0" applyFont="1" applyFill="1" applyBorder="1" applyAlignment="1" quotePrefix="1">
      <alignment horizontal="center" vertical="center"/>
    </xf>
    <xf numFmtId="0" fontId="14" fillId="6" borderId="17" xfId="0" applyFont="1" applyFill="1" applyBorder="1" applyAlignment="1" quotePrefix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43" xfId="0" applyFont="1" applyFill="1" applyBorder="1" applyAlignment="1" quotePrefix="1">
      <alignment horizontal="center" vertical="center"/>
    </xf>
    <xf numFmtId="0" fontId="14" fillId="6" borderId="17" xfId="0" applyFont="1" applyFill="1" applyBorder="1" applyAlignment="1">
      <alignment horizontal="left" vertical="center" wrapText="1"/>
    </xf>
    <xf numFmtId="164" fontId="14" fillId="6" borderId="20" xfId="0" applyNumberFormat="1" applyFont="1" applyFill="1" applyBorder="1" applyAlignment="1">
      <alignment vertical="center"/>
    </xf>
    <xf numFmtId="4" fontId="14" fillId="6" borderId="20" xfId="0" applyNumberFormat="1" applyFont="1" applyFill="1" applyBorder="1" applyAlignment="1">
      <alignment vertical="center"/>
    </xf>
    <xf numFmtId="164" fontId="13" fillId="24" borderId="28" xfId="0" applyNumberFormat="1" applyFont="1" applyFill="1" applyBorder="1" applyAlignment="1">
      <alignment vertical="center"/>
    </xf>
    <xf numFmtId="0" fontId="17" fillId="24" borderId="21" xfId="0" applyFont="1" applyFill="1" applyBorder="1" applyAlignment="1">
      <alignment horizontal="left" vertical="center" wrapText="1"/>
    </xf>
    <xf numFmtId="0" fontId="13" fillId="6" borderId="17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4" fontId="14" fillId="6" borderId="17" xfId="0" applyNumberFormat="1" applyFont="1" applyFill="1" applyBorder="1" applyAlignment="1">
      <alignment horizontal="center" vertical="center"/>
    </xf>
    <xf numFmtId="164" fontId="14" fillId="6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vertical="center" wrapText="1"/>
    </xf>
    <xf numFmtId="0" fontId="17" fillId="24" borderId="19" xfId="0" applyFont="1" applyFill="1" applyBorder="1" applyAlignment="1">
      <alignment horizontal="left" vertical="center" wrapText="1"/>
    </xf>
    <xf numFmtId="164" fontId="14" fillId="8" borderId="15" xfId="0" applyNumberFormat="1" applyFont="1" applyFill="1" applyBorder="1" applyAlignment="1">
      <alignment horizontal="center" vertical="center"/>
    </xf>
    <xf numFmtId="164" fontId="14" fillId="27" borderId="17" xfId="0" applyNumberFormat="1" applyFont="1" applyFill="1" applyBorder="1" applyAlignment="1">
      <alignment horizontal="center" vertical="center"/>
    </xf>
    <xf numFmtId="4" fontId="13" fillId="24" borderId="19" xfId="0" applyNumberFormat="1" applyFont="1" applyFill="1" applyBorder="1" applyAlignment="1">
      <alignment horizontal="center" vertical="center" wrapText="1"/>
    </xf>
    <xf numFmtId="0" fontId="14" fillId="27" borderId="13" xfId="0" applyFont="1" applyFill="1" applyBorder="1" applyAlignment="1">
      <alignment horizontal="center" vertical="center"/>
    </xf>
    <xf numFmtId="0" fontId="14" fillId="27" borderId="13" xfId="0" applyFont="1" applyFill="1" applyBorder="1" applyAlignment="1">
      <alignment horizontal="left" vertical="center" wrapText="1"/>
    </xf>
    <xf numFmtId="4" fontId="14" fillId="27" borderId="13" xfId="0" applyNumberFormat="1" applyFont="1" applyFill="1" applyBorder="1" applyAlignment="1">
      <alignment vertical="center"/>
    </xf>
    <xf numFmtId="4" fontId="14" fillId="27" borderId="44" xfId="0" applyNumberFormat="1" applyFont="1" applyFill="1" applyBorder="1" applyAlignment="1">
      <alignment vertical="center"/>
    </xf>
    <xf numFmtId="164" fontId="14" fillId="27" borderId="44" xfId="0" applyNumberFormat="1" applyFont="1" applyFill="1" applyBorder="1" applyAlignment="1">
      <alignment vertical="center"/>
    </xf>
    <xf numFmtId="0" fontId="14" fillId="24" borderId="17" xfId="0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64" fontId="13" fillId="24" borderId="17" xfId="0" applyNumberFormat="1" applyFont="1" applyFill="1" applyBorder="1" applyAlignment="1">
      <alignment vertical="center"/>
    </xf>
    <xf numFmtId="4" fontId="13" fillId="24" borderId="17" xfId="0" applyNumberFormat="1" applyFont="1" applyFill="1" applyBorder="1" applyAlignment="1">
      <alignment vertical="center"/>
    </xf>
    <xf numFmtId="4" fontId="13" fillId="24" borderId="20" xfId="0" applyNumberFormat="1" applyFont="1" applyFill="1" applyBorder="1" applyAlignment="1">
      <alignment vertical="center"/>
    </xf>
    <xf numFmtId="164" fontId="13" fillId="24" borderId="20" xfId="0" applyNumberFormat="1" applyFont="1" applyFill="1" applyBorder="1" applyAlignment="1">
      <alignment vertical="center"/>
    </xf>
    <xf numFmtId="0" fontId="7" fillId="28" borderId="10" xfId="0" applyFont="1" applyFill="1" applyBorder="1" applyAlignment="1">
      <alignment horizontal="left" vertical="center" wrapText="1"/>
    </xf>
    <xf numFmtId="4" fontId="13" fillId="6" borderId="17" xfId="0" applyNumberFormat="1" applyFont="1" applyFill="1" applyBorder="1" applyAlignment="1">
      <alignment vertical="center" wrapText="1"/>
    </xf>
    <xf numFmtId="0" fontId="13" fillId="8" borderId="12" xfId="0" applyFont="1" applyFill="1" applyBorder="1" applyAlignment="1" quotePrefix="1">
      <alignment horizontal="center" vertical="center"/>
    </xf>
    <xf numFmtId="0" fontId="13" fillId="6" borderId="17" xfId="0" applyFont="1" applyFill="1" applyBorder="1" applyAlignment="1" quotePrefix="1">
      <alignment horizontal="center" vertical="center"/>
    </xf>
    <xf numFmtId="164" fontId="13" fillId="6" borderId="17" xfId="0" applyNumberFormat="1" applyFont="1" applyFill="1" applyBorder="1" applyAlignment="1">
      <alignment vertical="center"/>
    </xf>
    <xf numFmtId="4" fontId="13" fillId="6" borderId="20" xfId="0" applyNumberFormat="1" applyFont="1" applyFill="1" applyBorder="1" applyAlignment="1">
      <alignment vertical="center" wrapText="1"/>
    </xf>
    <xf numFmtId="164" fontId="13" fillId="6" borderId="20" xfId="0" applyNumberFormat="1" applyFont="1" applyFill="1" applyBorder="1" applyAlignment="1">
      <alignment vertical="center" wrapText="1"/>
    </xf>
    <xf numFmtId="4" fontId="13" fillId="6" borderId="20" xfId="0" applyNumberFormat="1" applyFont="1" applyFill="1" applyBorder="1" applyAlignment="1">
      <alignment vertical="center"/>
    </xf>
    <xf numFmtId="4" fontId="14" fillId="8" borderId="12" xfId="0" applyNumberFormat="1" applyFont="1" applyFill="1" applyBorder="1" applyAlignment="1">
      <alignment vertical="center" wrapText="1"/>
    </xf>
    <xf numFmtId="4" fontId="13" fillId="6" borderId="29" xfId="0" applyNumberFormat="1" applyFont="1" applyFill="1" applyBorder="1" applyAlignment="1">
      <alignment vertical="center" wrapText="1"/>
    </xf>
    <xf numFmtId="164" fontId="13" fillId="6" borderId="29" xfId="0" applyNumberFormat="1" applyFont="1" applyFill="1" applyBorder="1" applyAlignment="1">
      <alignment vertical="center" wrapText="1"/>
    </xf>
    <xf numFmtId="4" fontId="14" fillId="6" borderId="23" xfId="0" applyNumberFormat="1" applyFont="1" applyFill="1" applyBorder="1" applyAlignment="1">
      <alignment vertical="center"/>
    </xf>
    <xf numFmtId="0" fontId="14" fillId="8" borderId="12" xfId="0" applyFont="1" applyFill="1" applyBorder="1" applyAlignment="1">
      <alignment vertical="center" wrapText="1"/>
    </xf>
    <xf numFmtId="0" fontId="14" fillId="6" borderId="17" xfId="0" applyFont="1" applyFill="1" applyBorder="1" applyAlignment="1">
      <alignment vertical="center" wrapText="1"/>
    </xf>
    <xf numFmtId="164" fontId="14" fillId="8" borderId="12" xfId="0" applyNumberFormat="1" applyFont="1" applyFill="1" applyBorder="1" applyAlignment="1">
      <alignment vertical="center"/>
    </xf>
    <xf numFmtId="4" fontId="14" fillId="8" borderId="15" xfId="0" applyNumberFormat="1" applyFont="1" applyFill="1" applyBorder="1" applyAlignment="1">
      <alignment vertical="center" wrapText="1"/>
    </xf>
    <xf numFmtId="164" fontId="14" fillId="8" borderId="1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164" fontId="13" fillId="24" borderId="28" xfId="0" applyNumberFormat="1" applyFont="1" applyFill="1" applyBorder="1" applyAlignment="1">
      <alignment vertical="center" wrapText="1"/>
    </xf>
    <xf numFmtId="0" fontId="4" fillId="24" borderId="0" xfId="0" applyFont="1" applyFill="1" applyAlignment="1">
      <alignment vertical="center"/>
    </xf>
    <xf numFmtId="0" fontId="13" fillId="24" borderId="0" xfId="0" applyFont="1" applyFill="1" applyBorder="1" applyAlignment="1">
      <alignment horizontal="left" vertical="center" wrapText="1"/>
    </xf>
    <xf numFmtId="164" fontId="13" fillId="24" borderId="18" xfId="0" applyNumberFormat="1" applyFont="1" applyFill="1" applyBorder="1" applyAlignment="1">
      <alignment vertical="center"/>
    </xf>
    <xf numFmtId="4" fontId="13" fillId="24" borderId="18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24" borderId="16" xfId="0" applyFont="1" applyFill="1" applyBorder="1" applyAlignment="1">
      <alignment horizontal="left" vertical="center"/>
    </xf>
    <xf numFmtId="0" fontId="9" fillId="24" borderId="14" xfId="0" applyFont="1" applyFill="1" applyBorder="1" applyAlignment="1">
      <alignment horizontal="left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164" fontId="14" fillId="8" borderId="44" xfId="0" applyNumberFormat="1" applyFont="1" applyFill="1" applyBorder="1" applyAlignment="1">
      <alignment vertical="center"/>
    </xf>
    <xf numFmtId="4" fontId="14" fillId="8" borderId="44" xfId="0" applyNumberFormat="1" applyFont="1" applyFill="1" applyBorder="1" applyAlignment="1">
      <alignment vertical="center"/>
    </xf>
    <xf numFmtId="0" fontId="14" fillId="6" borderId="13" xfId="0" applyFont="1" applyFill="1" applyBorder="1" applyAlignment="1">
      <alignment horizontal="left" vertical="center" wrapText="1"/>
    </xf>
    <xf numFmtId="164" fontId="14" fillId="6" borderId="28" xfId="0" applyNumberFormat="1" applyFont="1" applyFill="1" applyBorder="1" applyAlignment="1">
      <alignment vertical="center"/>
    </xf>
    <xf numFmtId="0" fontId="14" fillId="6" borderId="43" xfId="0" applyFont="1" applyFill="1" applyBorder="1" applyAlignment="1">
      <alignment horizontal="center" vertical="center"/>
    </xf>
    <xf numFmtId="4" fontId="14" fillId="6" borderId="20" xfId="0" applyNumberFormat="1" applyFont="1" applyFill="1" applyBorder="1" applyAlignment="1">
      <alignment vertical="center" wrapText="1"/>
    </xf>
    <xf numFmtId="164" fontId="14" fillId="6" borderId="20" xfId="0" applyNumberFormat="1" applyFont="1" applyFill="1" applyBorder="1" applyAlignment="1">
      <alignment vertical="center" wrapText="1"/>
    </xf>
    <xf numFmtId="0" fontId="14" fillId="24" borderId="30" xfId="0" applyFont="1" applyFill="1" applyBorder="1" applyAlignment="1">
      <alignment horizontal="center" vertical="center"/>
    </xf>
    <xf numFmtId="164" fontId="14" fillId="6" borderId="23" xfId="0" applyNumberFormat="1" applyFont="1" applyFill="1" applyBorder="1" applyAlignment="1">
      <alignment vertical="center"/>
    </xf>
    <xf numFmtId="0" fontId="13" fillId="24" borderId="33" xfId="0" applyFont="1" applyFill="1" applyBorder="1" applyAlignment="1">
      <alignment horizontal="center" vertical="center"/>
    </xf>
    <xf numFmtId="0" fontId="17" fillId="24" borderId="30" xfId="0" applyFont="1" applyFill="1" applyBorder="1" applyAlignment="1">
      <alignment horizontal="left" vertical="center" wrapText="1"/>
    </xf>
    <xf numFmtId="164" fontId="13" fillId="24" borderId="31" xfId="0" applyNumberFormat="1" applyFont="1" applyFill="1" applyBorder="1" applyAlignment="1">
      <alignment vertical="center"/>
    </xf>
    <xf numFmtId="164" fontId="13" fillId="24" borderId="31" xfId="0" applyNumberFormat="1" applyFont="1" applyFill="1" applyBorder="1" applyAlignment="1">
      <alignment vertical="center" wrapText="1"/>
    </xf>
    <xf numFmtId="164" fontId="14" fillId="6" borderId="17" xfId="0" applyNumberFormat="1" applyFont="1" applyFill="1" applyBorder="1" applyAlignment="1">
      <alignment vertical="center"/>
    </xf>
    <xf numFmtId="4" fontId="14" fillId="6" borderId="17" xfId="0" applyNumberFormat="1" applyFont="1" applyFill="1" applyBorder="1" applyAlignment="1">
      <alignment vertical="center"/>
    </xf>
    <xf numFmtId="0" fontId="14" fillId="6" borderId="20" xfId="0" applyFont="1" applyFill="1" applyBorder="1" applyAlignment="1" quotePrefix="1">
      <alignment horizontal="center" vertical="center"/>
    </xf>
    <xf numFmtId="0" fontId="13" fillId="6" borderId="46" xfId="0" applyFont="1" applyFill="1" applyBorder="1" applyAlignment="1" quotePrefix="1">
      <alignment horizontal="center" vertical="center"/>
    </xf>
    <xf numFmtId="164" fontId="13" fillId="0" borderId="19" xfId="0" applyNumberFormat="1" applyFont="1" applyBorder="1" applyAlignment="1">
      <alignment vertical="center" wrapText="1"/>
    </xf>
    <xf numFmtId="164" fontId="13" fillId="0" borderId="30" xfId="0" applyNumberFormat="1" applyFont="1" applyBorder="1" applyAlignment="1">
      <alignment vertical="center" wrapText="1"/>
    </xf>
    <xf numFmtId="4" fontId="13" fillId="24" borderId="30" xfId="0" applyNumberFormat="1" applyFont="1" applyFill="1" applyBorder="1" applyAlignment="1">
      <alignment vertical="center"/>
    </xf>
    <xf numFmtId="164" fontId="13" fillId="24" borderId="29" xfId="0" applyNumberFormat="1" applyFont="1" applyFill="1" applyBorder="1" applyAlignment="1">
      <alignment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4" fontId="14" fillId="6" borderId="28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164" fontId="14" fillId="27" borderId="12" xfId="0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13" fillId="24" borderId="19" xfId="0" applyFont="1" applyFill="1" applyBorder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8" fillId="24" borderId="19" xfId="0" applyFont="1" applyFill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8" fillId="0" borderId="21" xfId="0" applyFont="1" applyBorder="1" applyAlignment="1" quotePrefix="1">
      <alignment horizontal="center" vertical="center"/>
    </xf>
    <xf numFmtId="0" fontId="13" fillId="24" borderId="19" xfId="0" applyFont="1" applyFill="1" applyBorder="1" applyAlignment="1">
      <alignment horizontal="left" vertical="center" wrapText="1"/>
    </xf>
    <xf numFmtId="0" fontId="14" fillId="26" borderId="47" xfId="0" applyFont="1" applyFill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center" vertical="center"/>
    </xf>
    <xf numFmtId="0" fontId="13" fillId="0" borderId="17" xfId="0" applyFont="1" applyBorder="1" applyAlignment="1">
      <alignment vertical="center" wrapText="1"/>
    </xf>
    <xf numFmtId="4" fontId="13" fillId="0" borderId="17" xfId="0" applyNumberFormat="1" applyFont="1" applyBorder="1" applyAlignment="1">
      <alignment vertical="center" wrapText="1"/>
    </xf>
    <xf numFmtId="4" fontId="13" fillId="0" borderId="20" xfId="0" applyNumberFormat="1" applyFont="1" applyBorder="1" applyAlignment="1">
      <alignment vertical="center" wrapText="1"/>
    </xf>
    <xf numFmtId="164" fontId="13" fillId="0" borderId="20" xfId="0" applyNumberFormat="1" applyFont="1" applyBorder="1" applyAlignment="1">
      <alignment vertical="center" wrapText="1"/>
    </xf>
    <xf numFmtId="164" fontId="13" fillId="0" borderId="21" xfId="0" applyNumberFormat="1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164" fontId="13" fillId="0" borderId="17" xfId="0" applyNumberFormat="1" applyFont="1" applyBorder="1" applyAlignment="1">
      <alignment vertical="center"/>
    </xf>
    <xf numFmtId="164" fontId="13" fillId="0" borderId="17" xfId="0" applyNumberFormat="1" applyFont="1" applyBorder="1" applyAlignment="1">
      <alignment vertical="center" wrapText="1"/>
    </xf>
    <xf numFmtId="0" fontId="13" fillId="0" borderId="17" xfId="0" applyFont="1" applyBorder="1" applyAlignment="1" quotePrefix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4" fontId="14" fillId="6" borderId="29" xfId="0" applyNumberFormat="1" applyFont="1" applyFill="1" applyBorder="1" applyAlignment="1">
      <alignment vertical="center" wrapText="1"/>
    </xf>
    <xf numFmtId="4" fontId="13" fillId="0" borderId="18" xfId="0" applyNumberFormat="1" applyFont="1" applyFill="1" applyBorder="1" applyAlignment="1">
      <alignment horizontal="right" vertical="center"/>
    </xf>
    <xf numFmtId="4" fontId="9" fillId="24" borderId="23" xfId="0" applyNumberFormat="1" applyFont="1" applyFill="1" applyBorder="1" applyAlignment="1">
      <alignment horizontal="center" vertical="center"/>
    </xf>
    <xf numFmtId="4" fontId="9" fillId="24" borderId="25" xfId="0" applyNumberFormat="1" applyFont="1" applyFill="1" applyBorder="1" applyAlignment="1">
      <alignment horizontal="center" vertical="center"/>
    </xf>
    <xf numFmtId="4" fontId="9" fillId="24" borderId="39" xfId="0" applyNumberFormat="1" applyFont="1" applyFill="1" applyBorder="1" applyAlignment="1">
      <alignment horizontal="center" vertical="center"/>
    </xf>
    <xf numFmtId="3" fontId="9" fillId="24" borderId="19" xfId="0" applyNumberFormat="1" applyFont="1" applyFill="1" applyBorder="1" applyAlignment="1">
      <alignment vertical="center"/>
    </xf>
    <xf numFmtId="164" fontId="9" fillId="24" borderId="23" xfId="0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4" fontId="9" fillId="24" borderId="19" xfId="0" applyNumberFormat="1" applyFont="1" applyFill="1" applyBorder="1" applyAlignment="1">
      <alignment horizontal="right" vertical="center"/>
    </xf>
    <xf numFmtId="164" fontId="9" fillId="24" borderId="25" xfId="0" applyNumberFormat="1" applyFont="1" applyFill="1" applyBorder="1" applyAlignment="1">
      <alignment horizontal="right" vertical="center"/>
    </xf>
    <xf numFmtId="4" fontId="9" fillId="24" borderId="23" xfId="0" applyNumberFormat="1" applyFont="1" applyFill="1" applyBorder="1" applyAlignment="1">
      <alignment horizontal="right" vertical="center"/>
    </xf>
    <xf numFmtId="4" fontId="9" fillId="24" borderId="19" xfId="0" applyNumberFormat="1" applyFont="1" applyFill="1" applyBorder="1" applyAlignment="1">
      <alignment horizontal="right" vertical="center"/>
    </xf>
    <xf numFmtId="4" fontId="9" fillId="24" borderId="25" xfId="0" applyNumberFormat="1" applyFont="1" applyFill="1" applyBorder="1" applyAlignment="1">
      <alignment horizontal="right" vertical="center"/>
    </xf>
    <xf numFmtId="164" fontId="14" fillId="24" borderId="40" xfId="0" applyNumberFormat="1" applyFont="1" applyFill="1" applyBorder="1" applyAlignment="1">
      <alignment horizontal="right" vertical="center"/>
    </xf>
    <xf numFmtId="4" fontId="14" fillId="24" borderId="40" xfId="0" applyNumberFormat="1" applyFont="1" applyFill="1" applyBorder="1" applyAlignment="1">
      <alignment horizontal="right" vertical="center"/>
    </xf>
    <xf numFmtId="0" fontId="13" fillId="0" borderId="48" xfId="0" applyFont="1" applyBorder="1" applyAlignment="1">
      <alignment vertical="center" wrapText="1"/>
    </xf>
    <xf numFmtId="4" fontId="9" fillId="24" borderId="39" xfId="0" applyNumberFormat="1" applyFont="1" applyFill="1" applyBorder="1" applyAlignment="1">
      <alignment vertical="center"/>
    </xf>
    <xf numFmtId="164" fontId="9" fillId="24" borderId="39" xfId="0" applyNumberFormat="1" applyFont="1" applyFill="1" applyBorder="1" applyAlignment="1">
      <alignment horizontal="right" vertical="center"/>
    </xf>
    <xf numFmtId="4" fontId="13" fillId="0" borderId="49" xfId="0" applyNumberFormat="1" applyFont="1" applyBorder="1" applyAlignment="1">
      <alignment vertical="center" wrapText="1"/>
    </xf>
    <xf numFmtId="4" fontId="13" fillId="0" borderId="50" xfId="0" applyNumberFormat="1" applyFont="1" applyBorder="1" applyAlignment="1">
      <alignment vertical="center" wrapText="1"/>
    </xf>
    <xf numFmtId="4" fontId="13" fillId="24" borderId="5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S20" sqref="S20"/>
    </sheetView>
  </sheetViews>
  <sheetFormatPr defaultColWidth="9.00390625" defaultRowHeight="12.75"/>
  <cols>
    <col min="1" max="1" width="5.25390625" style="1" customWidth="1"/>
    <col min="2" max="2" width="27.875" style="1" customWidth="1"/>
    <col min="3" max="3" width="11.75390625" style="1" customWidth="1"/>
    <col min="4" max="4" width="12.875" style="1" customWidth="1"/>
    <col min="5" max="5" width="7.375" style="1" customWidth="1"/>
    <col min="6" max="6" width="12.125" style="1" customWidth="1"/>
    <col min="7" max="7" width="14.125" style="1" customWidth="1"/>
    <col min="8" max="8" width="6.125" style="1" customWidth="1"/>
    <col min="9" max="9" width="9.75390625" style="1" customWidth="1"/>
    <col min="10" max="10" width="13.00390625" style="1" customWidth="1"/>
    <col min="11" max="11" width="6.75390625" style="1" customWidth="1"/>
    <col min="12" max="16384" width="9.125" style="1" customWidth="1"/>
  </cols>
  <sheetData>
    <row r="1" spans="1:11" ht="22.5" customHeight="1">
      <c r="A1" s="405" t="s">
        <v>239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ht="3.75" customHeight="1">
      <c r="A2" s="404"/>
      <c r="B2" s="404"/>
      <c r="C2" s="404"/>
      <c r="D2" s="404"/>
      <c r="E2" s="404"/>
      <c r="F2" s="404"/>
      <c r="G2" s="404"/>
      <c r="H2" s="404"/>
      <c r="I2" s="26"/>
      <c r="J2" s="26"/>
      <c r="K2" s="26"/>
    </row>
    <row r="3" spans="1:11" ht="15" customHeight="1">
      <c r="A3" s="407" t="s">
        <v>0</v>
      </c>
      <c r="B3" s="407" t="s">
        <v>21</v>
      </c>
      <c r="C3" s="409" t="s">
        <v>187</v>
      </c>
      <c r="D3" s="410"/>
      <c r="E3" s="411"/>
      <c r="F3" s="412" t="s">
        <v>167</v>
      </c>
      <c r="G3" s="413"/>
      <c r="H3" s="414"/>
      <c r="I3" s="412" t="s">
        <v>170</v>
      </c>
      <c r="J3" s="413"/>
      <c r="K3" s="414"/>
    </row>
    <row r="4" spans="1:11" ht="11.25" customHeight="1" thickBot="1">
      <c r="A4" s="408"/>
      <c r="B4" s="408"/>
      <c r="C4" s="32" t="s">
        <v>168</v>
      </c>
      <c r="D4" s="32" t="s">
        <v>151</v>
      </c>
      <c r="E4" s="32" t="s">
        <v>144</v>
      </c>
      <c r="F4" s="32" t="s">
        <v>168</v>
      </c>
      <c r="G4" s="32" t="s">
        <v>151</v>
      </c>
      <c r="H4" s="32" t="s">
        <v>144</v>
      </c>
      <c r="I4" s="32" t="s">
        <v>168</v>
      </c>
      <c r="J4" s="32" t="s">
        <v>151</v>
      </c>
      <c r="K4" s="200" t="s">
        <v>144</v>
      </c>
    </row>
    <row r="5" spans="1:11" ht="12" customHeight="1" thickTop="1">
      <c r="A5" s="176" t="s">
        <v>1</v>
      </c>
      <c r="B5" s="177" t="s">
        <v>5</v>
      </c>
      <c r="C5" s="178">
        <f>WYDATKI!E12</f>
        <v>7991609</v>
      </c>
      <c r="D5" s="179">
        <f>WYDATKI!F12</f>
        <v>6412788.1499999985</v>
      </c>
      <c r="E5" s="179">
        <f>WYDATKI!M12</f>
        <v>80.08854577654202</v>
      </c>
      <c r="F5" s="178">
        <f>C5-I5</f>
        <v>76223</v>
      </c>
      <c r="G5" s="179">
        <f>D5-J5</f>
        <v>73470.6099999994</v>
      </c>
      <c r="H5" s="180">
        <f>G5*100/F5</f>
        <v>96.38902955800664</v>
      </c>
      <c r="I5" s="178">
        <f>WYDATKI!K12</f>
        <v>7915386</v>
      </c>
      <c r="J5" s="179">
        <f>WYDATKI!L12</f>
        <v>6339317.539999999</v>
      </c>
      <c r="K5" s="186">
        <f>J5*100/I5</f>
        <v>80.08854577654202</v>
      </c>
    </row>
    <row r="6" spans="1:11" ht="12" customHeight="1">
      <c r="A6" s="96" t="s">
        <v>33</v>
      </c>
      <c r="B6" s="181" t="s">
        <v>89</v>
      </c>
      <c r="C6" s="182">
        <f>WYDATKI!E24</f>
        <v>85913</v>
      </c>
      <c r="D6" s="183">
        <f>WYDATKI!F24</f>
        <v>85912.57</v>
      </c>
      <c r="E6" s="184">
        <f>D6*100/C6</f>
        <v>99.99949949367384</v>
      </c>
      <c r="F6" s="182">
        <f aca="true" t="shared" si="0" ref="F6:F26">C6-I6</f>
        <v>85913</v>
      </c>
      <c r="G6" s="183">
        <f aca="true" t="shared" si="1" ref="G6:G26">D6-J6</f>
        <v>85912.57</v>
      </c>
      <c r="H6" s="184">
        <f aca="true" t="shared" si="2" ref="H6:H27">G6*100/F6</f>
        <v>99.99949949367384</v>
      </c>
      <c r="I6" s="182"/>
      <c r="J6" s="183"/>
      <c r="K6" s="184"/>
    </row>
    <row r="7" spans="1:11" ht="12.75" customHeight="1">
      <c r="A7" s="96">
        <v>150</v>
      </c>
      <c r="B7" s="181" t="s">
        <v>212</v>
      </c>
      <c r="C7" s="182">
        <f>WYDATKI!E27</f>
        <v>18061</v>
      </c>
      <c r="D7" s="183">
        <f>WYDATKI!F27</f>
        <v>264.48</v>
      </c>
      <c r="E7" s="184">
        <f>D7*100/C7</f>
        <v>1.4643707435911633</v>
      </c>
      <c r="F7" s="182"/>
      <c r="G7" s="183"/>
      <c r="H7" s="184"/>
      <c r="I7" s="182">
        <f>WYDATKI!K27</f>
        <v>18061</v>
      </c>
      <c r="J7" s="183">
        <f>WYDATKI!L27</f>
        <v>264.48</v>
      </c>
      <c r="K7" s="184">
        <f>J7*100/I7</f>
        <v>1.4643707435911633</v>
      </c>
    </row>
    <row r="8" spans="1:11" ht="12.75" customHeight="1">
      <c r="A8" s="96">
        <v>600</v>
      </c>
      <c r="B8" s="181" t="s">
        <v>181</v>
      </c>
      <c r="C8" s="182">
        <f>WYDATKI!E30</f>
        <v>16509317</v>
      </c>
      <c r="D8" s="183">
        <f>WYDATKI!F30</f>
        <v>16063134.700000001</v>
      </c>
      <c r="E8" s="184">
        <f aca="true" t="shared" si="3" ref="E8:E22">D8*100/C8</f>
        <v>97.29739092174437</v>
      </c>
      <c r="F8" s="182">
        <f t="shared" si="0"/>
        <v>8204289</v>
      </c>
      <c r="G8" s="183">
        <f t="shared" si="1"/>
        <v>7792637.090000001</v>
      </c>
      <c r="H8" s="184">
        <f t="shared" si="2"/>
        <v>94.98247916425179</v>
      </c>
      <c r="I8" s="182">
        <f>WYDATKI!K30</f>
        <v>8305028</v>
      </c>
      <c r="J8" s="183">
        <f>WYDATKI!L30</f>
        <v>8270497.61</v>
      </c>
      <c r="K8" s="184">
        <f>J8*100/I8</f>
        <v>99.58422307546705</v>
      </c>
    </row>
    <row r="9" spans="1:11" ht="12.75" customHeight="1">
      <c r="A9" s="96">
        <v>630</v>
      </c>
      <c r="B9" s="181" t="s">
        <v>175</v>
      </c>
      <c r="C9" s="182">
        <f>WYDATKI!E48</f>
        <v>29000</v>
      </c>
      <c r="D9" s="183">
        <f>WYDATKI!F48</f>
        <v>29000</v>
      </c>
      <c r="E9" s="184">
        <f t="shared" si="3"/>
        <v>100</v>
      </c>
      <c r="F9" s="182">
        <f t="shared" si="0"/>
        <v>29000</v>
      </c>
      <c r="G9" s="183">
        <f t="shared" si="1"/>
        <v>29000</v>
      </c>
      <c r="H9" s="184">
        <f t="shared" si="2"/>
        <v>100</v>
      </c>
      <c r="I9" s="182"/>
      <c r="J9" s="183"/>
      <c r="K9" s="184"/>
    </row>
    <row r="10" spans="1:11" ht="12.75" customHeight="1">
      <c r="A10" s="96">
        <v>700</v>
      </c>
      <c r="B10" s="181" t="s">
        <v>22</v>
      </c>
      <c r="C10" s="182">
        <f>WYDATKI!E51</f>
        <v>9981790</v>
      </c>
      <c r="D10" s="183">
        <f>WYDATKI!F51</f>
        <v>9581575.8</v>
      </c>
      <c r="E10" s="184">
        <f t="shared" si="3"/>
        <v>95.99055680393998</v>
      </c>
      <c r="F10" s="182">
        <f t="shared" si="0"/>
        <v>6047800</v>
      </c>
      <c r="G10" s="183">
        <f t="shared" si="1"/>
        <v>5647586.540000001</v>
      </c>
      <c r="H10" s="184">
        <f t="shared" si="2"/>
        <v>93.38249512219322</v>
      </c>
      <c r="I10" s="182">
        <f>WYDATKI!K51</f>
        <v>3933990</v>
      </c>
      <c r="J10" s="183">
        <f>WYDATKI!L51</f>
        <v>3933989.26</v>
      </c>
      <c r="K10" s="184">
        <f>J10*100/I10</f>
        <v>99.99998118958106</v>
      </c>
    </row>
    <row r="11" spans="1:11" ht="12.75" customHeight="1">
      <c r="A11" s="96">
        <v>710</v>
      </c>
      <c r="B11" s="181" t="s">
        <v>23</v>
      </c>
      <c r="C11" s="182">
        <f>WYDATKI!E69</f>
        <v>435356</v>
      </c>
      <c r="D11" s="183">
        <f>WYDATKI!F69</f>
        <v>420704.64</v>
      </c>
      <c r="E11" s="184">
        <f t="shared" si="3"/>
        <v>96.6346254559487</v>
      </c>
      <c r="F11" s="182">
        <f t="shared" si="0"/>
        <v>435356</v>
      </c>
      <c r="G11" s="183">
        <f t="shared" si="1"/>
        <v>420704.64</v>
      </c>
      <c r="H11" s="184">
        <f t="shared" si="2"/>
        <v>96.6346254559487</v>
      </c>
      <c r="I11" s="185"/>
      <c r="J11" s="183"/>
      <c r="K11" s="184"/>
    </row>
    <row r="12" spans="1:11" ht="12.75" customHeight="1">
      <c r="A12" s="96">
        <v>720</v>
      </c>
      <c r="B12" s="181" t="s">
        <v>213</v>
      </c>
      <c r="C12" s="182">
        <f>WYDATKI!E79</f>
        <v>7849</v>
      </c>
      <c r="D12" s="183">
        <f>WYDATKI!F79</f>
        <v>7847.4</v>
      </c>
      <c r="E12" s="184">
        <f t="shared" si="3"/>
        <v>99.97961523760989</v>
      </c>
      <c r="F12" s="182"/>
      <c r="G12" s="183"/>
      <c r="H12" s="184"/>
      <c r="I12" s="183">
        <f>WYDATKI!K79</f>
        <v>7849</v>
      </c>
      <c r="J12" s="183">
        <f>WYDATKI!L79</f>
        <v>7847.4</v>
      </c>
      <c r="K12" s="184">
        <f>J12*100/I12</f>
        <v>99.97961523760989</v>
      </c>
    </row>
    <row r="13" spans="1:11" ht="13.5" customHeight="1">
      <c r="A13" s="96">
        <v>750</v>
      </c>
      <c r="B13" s="181" t="s">
        <v>24</v>
      </c>
      <c r="C13" s="182">
        <f>WYDATKI!E83</f>
        <v>13505468</v>
      </c>
      <c r="D13" s="183">
        <f>WYDATKI!F83</f>
        <v>13068797.11</v>
      </c>
      <c r="E13" s="184">
        <f t="shared" si="3"/>
        <v>96.76671041684746</v>
      </c>
      <c r="F13" s="182">
        <f t="shared" si="0"/>
        <v>13309733</v>
      </c>
      <c r="G13" s="183">
        <f t="shared" si="1"/>
        <v>12882223.1</v>
      </c>
      <c r="H13" s="184">
        <f t="shared" si="2"/>
        <v>96.7879904127303</v>
      </c>
      <c r="I13" s="182">
        <f>WYDATKI!K83</f>
        <v>195735</v>
      </c>
      <c r="J13" s="183">
        <f>WYDATKI!L83</f>
        <v>186574.01</v>
      </c>
      <c r="K13" s="184">
        <f>J13*100/I13</f>
        <v>95.31969755025928</v>
      </c>
    </row>
    <row r="14" spans="1:11" ht="35.25" customHeight="1">
      <c r="A14" s="96">
        <v>751</v>
      </c>
      <c r="B14" s="189" t="s">
        <v>186</v>
      </c>
      <c r="C14" s="182">
        <f>WYDATKI!E126</f>
        <v>3200</v>
      </c>
      <c r="D14" s="183">
        <f>WYDATKI!F126</f>
        <v>3199.8</v>
      </c>
      <c r="E14" s="184">
        <f t="shared" si="3"/>
        <v>99.99375</v>
      </c>
      <c r="F14" s="182">
        <f t="shared" si="0"/>
        <v>3200</v>
      </c>
      <c r="G14" s="183">
        <f t="shared" si="1"/>
        <v>3199.8</v>
      </c>
      <c r="H14" s="184">
        <f t="shared" si="2"/>
        <v>99.99375</v>
      </c>
      <c r="I14" s="185"/>
      <c r="J14" s="183"/>
      <c r="K14" s="184"/>
    </row>
    <row r="15" spans="1:11" ht="16.5" customHeight="1">
      <c r="A15" s="96">
        <v>752</v>
      </c>
      <c r="B15" s="357" t="s">
        <v>238</v>
      </c>
      <c r="C15" s="182">
        <f>WYDATKI!E132</f>
        <v>500</v>
      </c>
      <c r="D15" s="182">
        <f>WYDATKI!F132</f>
        <v>500</v>
      </c>
      <c r="E15" s="184">
        <f>WYDATKI!G132</f>
        <v>100</v>
      </c>
      <c r="F15" s="182">
        <f>C15-I15</f>
        <v>500</v>
      </c>
      <c r="G15" s="183">
        <f t="shared" si="1"/>
        <v>500</v>
      </c>
      <c r="H15" s="184">
        <f t="shared" si="2"/>
        <v>100</v>
      </c>
      <c r="I15" s="185"/>
      <c r="J15" s="183"/>
      <c r="K15" s="184"/>
    </row>
    <row r="16" spans="1:11" ht="25.5" customHeight="1">
      <c r="A16" s="96">
        <v>754</v>
      </c>
      <c r="B16" s="356" t="s">
        <v>25</v>
      </c>
      <c r="C16" s="182">
        <f>WYDATKI!E135</f>
        <v>1136943</v>
      </c>
      <c r="D16" s="183">
        <f>WYDATKI!F135</f>
        <v>1072437.7999999998</v>
      </c>
      <c r="E16" s="184">
        <f t="shared" si="3"/>
        <v>94.3264350103743</v>
      </c>
      <c r="F16" s="182">
        <f t="shared" si="0"/>
        <v>1003753</v>
      </c>
      <c r="G16" s="183">
        <f t="shared" si="1"/>
        <v>940033.2999999998</v>
      </c>
      <c r="H16" s="184">
        <f t="shared" si="2"/>
        <v>93.65185458972475</v>
      </c>
      <c r="I16" s="182">
        <f>WYDATKI!K135</f>
        <v>133190</v>
      </c>
      <c r="J16" s="183">
        <f>WYDATKI!L135</f>
        <v>132404.5</v>
      </c>
      <c r="K16" s="184">
        <f>J16*100/I16</f>
        <v>99.41024100908477</v>
      </c>
    </row>
    <row r="17" spans="1:11" ht="13.5" customHeight="1">
      <c r="A17" s="96">
        <v>757</v>
      </c>
      <c r="B17" s="181" t="s">
        <v>90</v>
      </c>
      <c r="C17" s="182">
        <f>WYDATKI!E159</f>
        <v>3778890</v>
      </c>
      <c r="D17" s="183">
        <f>WYDATKI!F159</f>
        <v>3732456.25</v>
      </c>
      <c r="E17" s="184">
        <f t="shared" si="3"/>
        <v>98.77123308696468</v>
      </c>
      <c r="F17" s="182">
        <f t="shared" si="0"/>
        <v>3778890</v>
      </c>
      <c r="G17" s="183">
        <f t="shared" si="1"/>
        <v>3732456.25</v>
      </c>
      <c r="H17" s="184">
        <f t="shared" si="2"/>
        <v>98.77123308696468</v>
      </c>
      <c r="I17" s="185"/>
      <c r="J17" s="183"/>
      <c r="K17" s="184"/>
    </row>
    <row r="18" spans="1:11" ht="12.75" customHeight="1">
      <c r="A18" s="96">
        <v>758</v>
      </c>
      <c r="B18" s="181" t="s">
        <v>26</v>
      </c>
      <c r="C18" s="182">
        <f>WYDATKI!E163</f>
        <v>6580641</v>
      </c>
      <c r="D18" s="183">
        <f>WYDATKI!F163</f>
        <v>6580639.94</v>
      </c>
      <c r="E18" s="184">
        <f t="shared" si="3"/>
        <v>99.99998389214667</v>
      </c>
      <c r="F18" s="182">
        <f t="shared" si="0"/>
        <v>6580641</v>
      </c>
      <c r="G18" s="183">
        <f t="shared" si="1"/>
        <v>6580639.94</v>
      </c>
      <c r="H18" s="184">
        <f t="shared" si="2"/>
        <v>99.99998389214667</v>
      </c>
      <c r="I18" s="185"/>
      <c r="J18" s="183"/>
      <c r="K18" s="184"/>
    </row>
    <row r="19" spans="1:11" ht="12.75" customHeight="1">
      <c r="A19" s="96">
        <v>801</v>
      </c>
      <c r="B19" s="181" t="s">
        <v>27</v>
      </c>
      <c r="C19" s="182">
        <f>WYDATKI!E168</f>
        <v>63666177</v>
      </c>
      <c r="D19" s="183">
        <f>WYDATKI!F168</f>
        <v>62773817.97</v>
      </c>
      <c r="E19" s="184">
        <f t="shared" si="3"/>
        <v>98.59837817810232</v>
      </c>
      <c r="F19" s="182">
        <f t="shared" si="0"/>
        <v>47764054</v>
      </c>
      <c r="G19" s="183">
        <f t="shared" si="1"/>
        <v>46884436.14</v>
      </c>
      <c r="H19" s="184">
        <f t="shared" si="2"/>
        <v>98.15841038116237</v>
      </c>
      <c r="I19" s="182">
        <f>WYDATKI!K168</f>
        <v>15902123</v>
      </c>
      <c r="J19" s="183">
        <f>WYDATKI!L168</f>
        <v>15889381.83</v>
      </c>
      <c r="K19" s="187">
        <f>J19*100/I19</f>
        <v>99.91987755345623</v>
      </c>
    </row>
    <row r="20" spans="1:11" ht="12.75" customHeight="1">
      <c r="A20" s="96">
        <v>851</v>
      </c>
      <c r="B20" s="181" t="s">
        <v>91</v>
      </c>
      <c r="C20" s="182">
        <f>WYDATKI!E302</f>
        <v>576610</v>
      </c>
      <c r="D20" s="183">
        <f>WYDATKI!F302</f>
        <v>503894.05</v>
      </c>
      <c r="E20" s="184">
        <f t="shared" si="3"/>
        <v>87.38905846239226</v>
      </c>
      <c r="F20" s="182">
        <f t="shared" si="0"/>
        <v>576610</v>
      </c>
      <c r="G20" s="183">
        <f t="shared" si="1"/>
        <v>503894.05</v>
      </c>
      <c r="H20" s="184">
        <f t="shared" si="2"/>
        <v>87.38905846239226</v>
      </c>
      <c r="I20" s="182"/>
      <c r="J20" s="183"/>
      <c r="K20" s="187"/>
    </row>
    <row r="21" spans="1:11" ht="12.75" customHeight="1">
      <c r="A21" s="96">
        <v>852</v>
      </c>
      <c r="B21" s="181" t="s">
        <v>166</v>
      </c>
      <c r="C21" s="182">
        <f>WYDATKI!E323</f>
        <v>5062226</v>
      </c>
      <c r="D21" s="183">
        <f>WYDATKI!F323</f>
        <v>4874244.699999999</v>
      </c>
      <c r="E21" s="184">
        <f t="shared" si="3"/>
        <v>96.28658815311682</v>
      </c>
      <c r="F21" s="182">
        <f t="shared" si="0"/>
        <v>5047343</v>
      </c>
      <c r="G21" s="183">
        <f t="shared" si="1"/>
        <v>4859361.699999999</v>
      </c>
      <c r="H21" s="184">
        <f t="shared" si="2"/>
        <v>96.27563848939926</v>
      </c>
      <c r="I21" s="185">
        <f>WYDATKI!E379</f>
        <v>14883</v>
      </c>
      <c r="J21" s="183">
        <f>WYDATKI!F379</f>
        <v>14883</v>
      </c>
      <c r="K21" s="187">
        <f>J21*100/I21</f>
        <v>100</v>
      </c>
    </row>
    <row r="22" spans="1:11" ht="24" customHeight="1">
      <c r="A22" s="96">
        <v>853</v>
      </c>
      <c r="B22" s="181" t="s">
        <v>195</v>
      </c>
      <c r="C22" s="182">
        <f>WYDATKI!E384</f>
        <v>364424</v>
      </c>
      <c r="D22" s="183">
        <f>WYDATKI!F384</f>
        <v>319048.12</v>
      </c>
      <c r="E22" s="184">
        <f t="shared" si="3"/>
        <v>87.54860272649441</v>
      </c>
      <c r="F22" s="182">
        <f t="shared" si="0"/>
        <v>364424</v>
      </c>
      <c r="G22" s="183">
        <f t="shared" si="1"/>
        <v>319048.12</v>
      </c>
      <c r="H22" s="184">
        <f t="shared" si="2"/>
        <v>87.54860272649441</v>
      </c>
      <c r="I22" s="185"/>
      <c r="J22" s="183"/>
      <c r="K22" s="184"/>
    </row>
    <row r="23" spans="1:11" ht="12.75" customHeight="1">
      <c r="A23" s="96">
        <v>854</v>
      </c>
      <c r="B23" s="181" t="s">
        <v>28</v>
      </c>
      <c r="C23" s="182">
        <f>WYDATKI!E401</f>
        <v>2448084</v>
      </c>
      <c r="D23" s="183">
        <f>WYDATKI!F401</f>
        <v>2263214.6599999997</v>
      </c>
      <c r="E23" s="184">
        <f>D23*100/C23</f>
        <v>92.44840699910623</v>
      </c>
      <c r="F23" s="182">
        <f t="shared" si="0"/>
        <v>2448084</v>
      </c>
      <c r="G23" s="183">
        <f t="shared" si="1"/>
        <v>2263214.6599999997</v>
      </c>
      <c r="H23" s="184">
        <f t="shared" si="2"/>
        <v>92.44840699910623</v>
      </c>
      <c r="I23" s="185"/>
      <c r="J23" s="183"/>
      <c r="K23" s="184"/>
    </row>
    <row r="24" spans="1:11" ht="27.75" customHeight="1">
      <c r="A24" s="96">
        <v>900</v>
      </c>
      <c r="B24" s="181" t="s">
        <v>29</v>
      </c>
      <c r="C24" s="182">
        <f>WYDATKI!E423</f>
        <v>6795079</v>
      </c>
      <c r="D24" s="183">
        <f>WYDATKI!F423</f>
        <v>6054877.64</v>
      </c>
      <c r="E24" s="184">
        <f>D24*100/C24</f>
        <v>89.10680273180047</v>
      </c>
      <c r="F24" s="182">
        <f t="shared" si="0"/>
        <v>3155505</v>
      </c>
      <c r="G24" s="183">
        <f t="shared" si="1"/>
        <v>2876273.7199999997</v>
      </c>
      <c r="H24" s="184">
        <f t="shared" si="2"/>
        <v>91.15097963717376</v>
      </c>
      <c r="I24" s="182">
        <f>WYDATKI!K423</f>
        <v>3639574</v>
      </c>
      <c r="J24" s="183">
        <f>WYDATKI!L423</f>
        <v>3178603.92</v>
      </c>
      <c r="K24" s="184">
        <f>J24*100/I24</f>
        <v>87.33450453267334</v>
      </c>
    </row>
    <row r="25" spans="1:11" ht="24.75" customHeight="1">
      <c r="A25" s="96">
        <v>921</v>
      </c>
      <c r="B25" s="181" t="s">
        <v>92</v>
      </c>
      <c r="C25" s="182">
        <f>WYDATKI!E445</f>
        <v>3347380</v>
      </c>
      <c r="D25" s="183">
        <f>WYDATKI!F445</f>
        <v>3347362.24</v>
      </c>
      <c r="E25" s="184">
        <f>D25*100/C25</f>
        <v>99.99946943579755</v>
      </c>
      <c r="F25" s="182">
        <f t="shared" si="0"/>
        <v>3254000</v>
      </c>
      <c r="G25" s="183">
        <f t="shared" si="1"/>
        <v>3253982.5</v>
      </c>
      <c r="H25" s="184">
        <f t="shared" si="2"/>
        <v>99.99946220036878</v>
      </c>
      <c r="I25" s="182">
        <f>WYDATKI!K445</f>
        <v>93380</v>
      </c>
      <c r="J25" s="183">
        <f>WYDATKI!L445</f>
        <v>93379.74</v>
      </c>
      <c r="K25" s="184">
        <f>J25*100/I25</f>
        <v>99.99972156778753</v>
      </c>
    </row>
    <row r="26" spans="1:11" ht="15" customHeight="1" thickBot="1">
      <c r="A26" s="188">
        <v>926</v>
      </c>
      <c r="B26" s="189" t="s">
        <v>93</v>
      </c>
      <c r="C26" s="190">
        <f>WYDATKI!E454</f>
        <v>2160573</v>
      </c>
      <c r="D26" s="191">
        <f>WYDATKI!F454</f>
        <v>2027730.2</v>
      </c>
      <c r="E26" s="192">
        <f>D26*100/C26</f>
        <v>93.85150143040758</v>
      </c>
      <c r="F26" s="190">
        <f t="shared" si="0"/>
        <v>2133097</v>
      </c>
      <c r="G26" s="191">
        <f t="shared" si="1"/>
        <v>2000254.46</v>
      </c>
      <c r="H26" s="192">
        <f t="shared" si="2"/>
        <v>93.77231602688485</v>
      </c>
      <c r="I26" s="190">
        <f>WYDATKI!K454</f>
        <v>27476</v>
      </c>
      <c r="J26" s="191">
        <f>WYDATKI!L454</f>
        <v>27475.74</v>
      </c>
      <c r="K26" s="192">
        <f>J26*100/I26</f>
        <v>99.99905371960985</v>
      </c>
    </row>
    <row r="27" spans="1:11" s="3" customFormat="1" ht="17.25" customHeight="1" thickBot="1">
      <c r="A27" s="193"/>
      <c r="B27" s="195" t="s">
        <v>95</v>
      </c>
      <c r="C27" s="196">
        <f>SUM(C5:C26)</f>
        <v>144485090</v>
      </c>
      <c r="D27" s="197">
        <f>SUM(D5:D26)</f>
        <v>139223448.21999997</v>
      </c>
      <c r="E27" s="199">
        <f>D27*100/C27</f>
        <v>96.35834965393312</v>
      </c>
      <c r="F27" s="196">
        <f>SUM(F5:F26)</f>
        <v>104298415</v>
      </c>
      <c r="G27" s="197">
        <f>SUM(G5:G26)</f>
        <v>101148829.19</v>
      </c>
      <c r="H27" s="199">
        <f t="shared" si="2"/>
        <v>96.9802169956274</v>
      </c>
      <c r="I27" s="198">
        <f>SUM(I5:I26)</f>
        <v>40186675</v>
      </c>
      <c r="J27" s="197">
        <f>SUM(J5:J26)</f>
        <v>38074619.03000001</v>
      </c>
      <c r="K27" s="199">
        <f>J27*100/I27</f>
        <v>94.74438736222892</v>
      </c>
    </row>
    <row r="28" spans="3:8" ht="12.75">
      <c r="C28" s="175"/>
      <c r="D28" s="16"/>
      <c r="F28" s="17"/>
      <c r="G28" s="17"/>
      <c r="H28" s="17"/>
    </row>
    <row r="29" spans="4:10" ht="12.75">
      <c r="D29" s="201"/>
      <c r="F29" s="17"/>
      <c r="G29" s="22"/>
      <c r="H29" s="17"/>
      <c r="J29" s="16"/>
    </row>
    <row r="30" spans="6:8" ht="12.75">
      <c r="F30" s="17"/>
      <c r="G30" s="17"/>
      <c r="H30" s="17"/>
    </row>
    <row r="31" spans="6:8" ht="12.75">
      <c r="F31" s="17"/>
      <c r="G31" s="17"/>
      <c r="H31" s="17"/>
    </row>
    <row r="32" spans="6:9" ht="12.75">
      <c r="F32" s="17"/>
      <c r="G32" s="22"/>
      <c r="H32" s="17"/>
      <c r="I32" s="175"/>
    </row>
    <row r="33" spans="6:8" ht="12.75">
      <c r="F33" s="17"/>
      <c r="G33" s="17"/>
      <c r="H33" s="17"/>
    </row>
    <row r="34" spans="6:8" ht="12.75">
      <c r="F34" s="17"/>
      <c r="G34" s="358"/>
      <c r="H34" s="17"/>
    </row>
    <row r="35" spans="6:8" ht="12.75">
      <c r="F35" s="17"/>
      <c r="G35" s="17"/>
      <c r="H35" s="17"/>
    </row>
    <row r="36" spans="6:8" ht="12.75">
      <c r="F36" s="17"/>
      <c r="G36" s="17"/>
      <c r="H36" s="17"/>
    </row>
    <row r="37" spans="6:8" ht="12.75">
      <c r="F37" s="17"/>
      <c r="G37" s="17"/>
      <c r="H37" s="17"/>
    </row>
    <row r="38" spans="6:8" ht="12.75">
      <c r="F38" s="17"/>
      <c r="G38" s="17"/>
      <c r="H38" s="17"/>
    </row>
    <row r="39" spans="6:8" ht="12.75">
      <c r="F39" s="17"/>
      <c r="G39" s="17"/>
      <c r="H39" s="17"/>
    </row>
    <row r="40" spans="6:8" ht="12.75">
      <c r="F40" s="17"/>
      <c r="G40" s="17"/>
      <c r="H40" s="17"/>
    </row>
    <row r="41" spans="6:8" ht="12.75">
      <c r="F41" s="17"/>
      <c r="G41" s="17"/>
      <c r="H41" s="17"/>
    </row>
    <row r="42" spans="6:8" ht="12.75">
      <c r="F42" s="17"/>
      <c r="G42" s="17"/>
      <c r="H42" s="17"/>
    </row>
    <row r="43" spans="6:8" ht="12.75">
      <c r="F43" s="17"/>
      <c r="G43" s="17"/>
      <c r="H43" s="17"/>
    </row>
    <row r="44" spans="6:8" ht="12.75">
      <c r="F44" s="17"/>
      <c r="G44" s="17"/>
      <c r="H44" s="17"/>
    </row>
    <row r="45" spans="6:8" ht="12.75">
      <c r="F45" s="17"/>
      <c r="G45" s="17"/>
      <c r="H45" s="17"/>
    </row>
    <row r="46" spans="6:8" ht="12.75">
      <c r="F46" s="17"/>
      <c r="G46" s="17"/>
      <c r="H46" s="17"/>
    </row>
    <row r="47" spans="6:8" ht="12.75">
      <c r="F47" s="17"/>
      <c r="G47" s="17"/>
      <c r="H47" s="17"/>
    </row>
    <row r="48" spans="6:8" ht="12.75">
      <c r="F48" s="17"/>
      <c r="G48" s="17"/>
      <c r="H48" s="17"/>
    </row>
    <row r="49" spans="6:8" ht="12.75">
      <c r="F49" s="17"/>
      <c r="G49" s="17"/>
      <c r="H49" s="17"/>
    </row>
    <row r="50" spans="6:8" ht="12.75">
      <c r="F50" s="17"/>
      <c r="G50" s="17"/>
      <c r="H50" s="17"/>
    </row>
    <row r="51" spans="6:8" ht="12.75">
      <c r="F51" s="17"/>
      <c r="G51" s="17"/>
      <c r="H51" s="17"/>
    </row>
    <row r="52" spans="6:8" ht="12.75">
      <c r="F52" s="17"/>
      <c r="G52" s="17"/>
      <c r="H52" s="17"/>
    </row>
    <row r="53" spans="6:8" ht="12.75">
      <c r="F53" s="17"/>
      <c r="G53" s="17"/>
      <c r="H53" s="17"/>
    </row>
    <row r="54" spans="6:8" ht="12.75">
      <c r="F54" s="17"/>
      <c r="G54" s="17"/>
      <c r="H54" s="17"/>
    </row>
    <row r="55" spans="6:8" ht="12.75">
      <c r="F55" s="17"/>
      <c r="G55" s="17"/>
      <c r="H55" s="17"/>
    </row>
    <row r="56" spans="6:8" ht="12.75">
      <c r="F56" s="17"/>
      <c r="G56" s="17"/>
      <c r="H56" s="17"/>
    </row>
    <row r="57" spans="6:8" ht="12.75">
      <c r="F57" s="17"/>
      <c r="G57" s="17"/>
      <c r="H57" s="17"/>
    </row>
    <row r="58" spans="6:8" ht="12.75">
      <c r="F58" s="17"/>
      <c r="G58" s="17"/>
      <c r="H58" s="17"/>
    </row>
    <row r="59" spans="6:8" ht="12.75">
      <c r="F59" s="17"/>
      <c r="G59" s="17"/>
      <c r="H59" s="17"/>
    </row>
  </sheetData>
  <sheetProtection/>
  <mergeCells count="7">
    <mergeCell ref="A2:H2"/>
    <mergeCell ref="A1:K1"/>
    <mergeCell ref="B3:B4"/>
    <mergeCell ref="A3:A4"/>
    <mergeCell ref="C3:E3"/>
    <mergeCell ref="I3:K3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9"/>
  <sheetViews>
    <sheetView zoomScaleSheetLayoutView="100" zoomScalePageLayoutView="0" workbookViewId="0" topLeftCell="A458">
      <selection activeCell="N12" sqref="N12:Q12"/>
    </sheetView>
  </sheetViews>
  <sheetFormatPr defaultColWidth="9.00390625" defaultRowHeight="12.75"/>
  <cols>
    <col min="1" max="1" width="5.375" style="1" customWidth="1"/>
    <col min="2" max="2" width="6.125" style="1" customWidth="1"/>
    <col min="3" max="3" width="4.875" style="1" customWidth="1"/>
    <col min="4" max="4" width="37.375" style="1" customWidth="1"/>
    <col min="5" max="5" width="10.875" style="1" customWidth="1"/>
    <col min="6" max="6" width="12.00390625" style="1" customWidth="1"/>
    <col min="7" max="7" width="6.75390625" style="1" customWidth="1"/>
    <col min="8" max="8" width="11.00390625" style="1" customWidth="1"/>
    <col min="9" max="9" width="11.875" style="1" customWidth="1"/>
    <col min="10" max="10" width="5.625" style="1" customWidth="1"/>
    <col min="11" max="11" width="10.875" style="1" customWidth="1"/>
    <col min="12" max="12" width="11.875" style="1" customWidth="1"/>
    <col min="13" max="13" width="6.375" style="1" customWidth="1"/>
    <col min="14" max="16384" width="9.125" style="1" customWidth="1"/>
  </cols>
  <sheetData>
    <row r="1" spans="1:13" ht="15.75">
      <c r="A1" s="26"/>
      <c r="B1" s="26"/>
      <c r="C1" s="26"/>
      <c r="D1" s="255"/>
      <c r="E1" s="255"/>
      <c r="F1" s="255"/>
      <c r="G1" s="255"/>
      <c r="H1" s="255"/>
      <c r="I1" s="255" t="s">
        <v>217</v>
      </c>
      <c r="J1" s="255"/>
      <c r="K1" s="255"/>
      <c r="L1" s="255"/>
      <c r="M1" s="255"/>
    </row>
    <row r="2" spans="1:13" ht="6" customHeigh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>
      <c r="A3" s="26"/>
      <c r="B3" s="26"/>
      <c r="C3" s="26"/>
      <c r="D3" s="27"/>
      <c r="E3" s="27"/>
      <c r="F3" s="27"/>
      <c r="G3" s="27"/>
      <c r="H3" s="27"/>
      <c r="I3" s="27" t="s">
        <v>242</v>
      </c>
      <c r="J3" s="27"/>
      <c r="K3" s="27"/>
      <c r="L3" s="27"/>
      <c r="M3" s="27"/>
    </row>
    <row r="4" spans="1:13" ht="12.75">
      <c r="A4" s="26"/>
      <c r="B4" s="26"/>
      <c r="C4" s="26"/>
      <c r="D4" s="27"/>
      <c r="E4" s="27"/>
      <c r="F4" s="27"/>
      <c r="G4" s="27"/>
      <c r="H4" s="27"/>
      <c r="I4" s="27" t="s">
        <v>145</v>
      </c>
      <c r="J4" s="27"/>
      <c r="K4" s="27"/>
      <c r="L4" s="27"/>
      <c r="M4" s="27"/>
    </row>
    <row r="5" spans="1:13" ht="12.75">
      <c r="A5" s="26"/>
      <c r="B5" s="26"/>
      <c r="C5" s="26"/>
      <c r="D5" s="27"/>
      <c r="E5" s="27"/>
      <c r="F5" s="27"/>
      <c r="G5" s="27"/>
      <c r="H5" s="27"/>
      <c r="I5" s="27" t="s">
        <v>243</v>
      </c>
      <c r="J5" s="27"/>
      <c r="K5" s="27"/>
      <c r="L5" s="27"/>
      <c r="M5" s="27"/>
    </row>
    <row r="6" spans="1:13" ht="6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8"/>
    </row>
    <row r="7" spans="1:13" ht="22.5" customHeight="1">
      <c r="A7" s="402" t="s">
        <v>221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</row>
    <row r="8" spans="1:13" ht="6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" customHeight="1">
      <c r="A9" s="401" t="s">
        <v>102</v>
      </c>
      <c r="B9" s="401"/>
      <c r="C9" s="401"/>
      <c r="D9" s="401" t="s">
        <v>104</v>
      </c>
      <c r="E9" s="403" t="s">
        <v>142</v>
      </c>
      <c r="F9" s="384" t="s">
        <v>143</v>
      </c>
      <c r="G9" s="384" t="s">
        <v>144</v>
      </c>
      <c r="H9" s="401" t="s">
        <v>167</v>
      </c>
      <c r="I9" s="401"/>
      <c r="J9" s="401"/>
      <c r="K9" s="401" t="s">
        <v>170</v>
      </c>
      <c r="L9" s="401"/>
      <c r="M9" s="401"/>
    </row>
    <row r="10" spans="1:13" ht="24.75" customHeight="1">
      <c r="A10" s="30" t="s">
        <v>103</v>
      </c>
      <c r="B10" s="30" t="s">
        <v>141</v>
      </c>
      <c r="C10" s="30" t="s">
        <v>105</v>
      </c>
      <c r="D10" s="401"/>
      <c r="E10" s="383"/>
      <c r="F10" s="385"/>
      <c r="G10" s="385"/>
      <c r="H10" s="31" t="s">
        <v>196</v>
      </c>
      <c r="I10" s="30" t="s">
        <v>197</v>
      </c>
      <c r="J10" s="30" t="s">
        <v>144</v>
      </c>
      <c r="K10" s="31" t="s">
        <v>196</v>
      </c>
      <c r="L10" s="30" t="s">
        <v>197</v>
      </c>
      <c r="M10" s="30" t="s">
        <v>144</v>
      </c>
    </row>
    <row r="11" spans="1:13" ht="8.25" customHeight="1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</row>
    <row r="12" spans="1:14" ht="14.25" customHeight="1">
      <c r="A12" s="35" t="s">
        <v>1</v>
      </c>
      <c r="B12" s="36"/>
      <c r="C12" s="37"/>
      <c r="D12" s="38" t="s">
        <v>4</v>
      </c>
      <c r="E12" s="39">
        <f>SUM(E13,E15,E19,E21)</f>
        <v>7991609</v>
      </c>
      <c r="F12" s="40">
        <f>SUM(F13,F15,F19,F21)</f>
        <v>6412788.1499999985</v>
      </c>
      <c r="G12" s="40">
        <f>F12*100/E12</f>
        <v>80.24401781919009</v>
      </c>
      <c r="H12" s="39">
        <f>SUM(H19,H15,H21,H13)</f>
        <v>76223</v>
      </c>
      <c r="I12" s="40">
        <f>SUM(I19,I15,I21,I13)</f>
        <v>73470.61</v>
      </c>
      <c r="J12" s="40">
        <f>I12*100/H12</f>
        <v>96.38902955800742</v>
      </c>
      <c r="K12" s="40">
        <f>SUM(K19,K15,K21,K13)</f>
        <v>7915386</v>
      </c>
      <c r="L12" s="39">
        <f>SUM(L19,L15,L21,L13)</f>
        <v>6339317.539999999</v>
      </c>
      <c r="M12" s="40">
        <f>L12*100/K12</f>
        <v>80.08854577654202</v>
      </c>
      <c r="N12" s="7"/>
    </row>
    <row r="13" spans="1:14" ht="14.25" customHeight="1">
      <c r="A13" s="261"/>
      <c r="B13" s="262" t="s">
        <v>219</v>
      </c>
      <c r="C13" s="263"/>
      <c r="D13" s="264" t="s">
        <v>220</v>
      </c>
      <c r="E13" s="265">
        <f aca="true" t="shared" si="0" ref="E13:J13">E14</f>
        <v>22169</v>
      </c>
      <c r="F13" s="266">
        <f t="shared" si="0"/>
        <v>19556</v>
      </c>
      <c r="G13" s="266">
        <f t="shared" si="0"/>
        <v>88.21327078352654</v>
      </c>
      <c r="H13" s="265">
        <f t="shared" si="0"/>
        <v>22169</v>
      </c>
      <c r="I13" s="266">
        <f t="shared" si="0"/>
        <v>19556</v>
      </c>
      <c r="J13" s="266">
        <f t="shared" si="0"/>
        <v>88.21327078352654</v>
      </c>
      <c r="K13" s="265"/>
      <c r="L13" s="266"/>
      <c r="M13" s="266"/>
      <c r="N13" s="7"/>
    </row>
    <row r="14" spans="1:14" ht="32.25" customHeight="1">
      <c r="A14" s="259"/>
      <c r="B14" s="135"/>
      <c r="C14" s="260">
        <v>2830</v>
      </c>
      <c r="D14" s="268" t="s">
        <v>124</v>
      </c>
      <c r="E14" s="267">
        <v>22169</v>
      </c>
      <c r="F14" s="104">
        <v>19556</v>
      </c>
      <c r="G14" s="104">
        <f>F14*100/E14</f>
        <v>88.21327078352654</v>
      </c>
      <c r="H14" s="267">
        <f>E14</f>
        <v>22169</v>
      </c>
      <c r="I14" s="104">
        <f>F14</f>
        <v>19556</v>
      </c>
      <c r="J14" s="104">
        <f>I14*100/H14</f>
        <v>88.21327078352654</v>
      </c>
      <c r="K14" s="267"/>
      <c r="L14" s="104"/>
      <c r="M14" s="104"/>
      <c r="N14" s="7"/>
    </row>
    <row r="15" spans="1:13" ht="12" customHeight="1">
      <c r="A15" s="41" t="s">
        <v>106</v>
      </c>
      <c r="B15" s="42" t="s">
        <v>2</v>
      </c>
      <c r="C15" s="42"/>
      <c r="D15" s="43" t="s">
        <v>3</v>
      </c>
      <c r="E15" s="44">
        <f>SUM(E16:E18)</f>
        <v>7915386</v>
      </c>
      <c r="F15" s="45">
        <f>SUM(F16:F18)</f>
        <v>6339317.539999999</v>
      </c>
      <c r="G15" s="45">
        <f>F15*100/E15</f>
        <v>80.08854577654202</v>
      </c>
      <c r="H15" s="44">
        <f>SUM(H16:H18)</f>
        <v>0</v>
      </c>
      <c r="I15" s="45">
        <f>SUM(I16:I18)</f>
        <v>0</v>
      </c>
      <c r="J15" s="45"/>
      <c r="K15" s="45">
        <f>SUM(K16:K18)</f>
        <v>7915386</v>
      </c>
      <c r="L15" s="45">
        <f>SUM(L16:L18)</f>
        <v>6339317.539999999</v>
      </c>
      <c r="M15" s="45">
        <f>L15*100/K15</f>
        <v>80.08854577654202</v>
      </c>
    </row>
    <row r="16" spans="1:13" ht="13.5" customHeight="1">
      <c r="A16" s="46"/>
      <c r="B16" s="46"/>
      <c r="C16" s="47">
        <v>6050</v>
      </c>
      <c r="D16" s="48" t="s">
        <v>69</v>
      </c>
      <c r="E16" s="49">
        <v>4053846</v>
      </c>
      <c r="F16" s="50">
        <v>3199919.6</v>
      </c>
      <c r="G16" s="50">
        <f>F16*100/E16</f>
        <v>78.9354010981177</v>
      </c>
      <c r="H16" s="49"/>
      <c r="I16" s="50"/>
      <c r="J16" s="50"/>
      <c r="K16" s="50">
        <f aca="true" t="shared" si="1" ref="K16:L18">E16</f>
        <v>4053846</v>
      </c>
      <c r="L16" s="50">
        <f t="shared" si="1"/>
        <v>3199919.6</v>
      </c>
      <c r="M16" s="50">
        <f>L16*100/K16</f>
        <v>78.9354010981177</v>
      </c>
    </row>
    <row r="17" spans="1:13" ht="13.5" customHeight="1">
      <c r="A17" s="46"/>
      <c r="B17" s="46"/>
      <c r="C17" s="47">
        <v>6058</v>
      </c>
      <c r="D17" s="48" t="s">
        <v>69</v>
      </c>
      <c r="E17" s="49">
        <v>2457999</v>
      </c>
      <c r="F17" s="50">
        <v>1998373.17</v>
      </c>
      <c r="G17" s="50">
        <f>F17*100/E17</f>
        <v>81.30081297836166</v>
      </c>
      <c r="H17" s="49"/>
      <c r="I17" s="50"/>
      <c r="J17" s="50"/>
      <c r="K17" s="50">
        <f t="shared" si="1"/>
        <v>2457999</v>
      </c>
      <c r="L17" s="50">
        <f t="shared" si="1"/>
        <v>1998373.17</v>
      </c>
      <c r="M17" s="50">
        <f>L17*100/K17</f>
        <v>81.30081297836166</v>
      </c>
    </row>
    <row r="18" spans="1:13" ht="13.5" customHeight="1">
      <c r="A18" s="46"/>
      <c r="B18" s="46"/>
      <c r="C18" s="47">
        <v>6059</v>
      </c>
      <c r="D18" s="48" t="s">
        <v>69</v>
      </c>
      <c r="E18" s="49">
        <v>1403541</v>
      </c>
      <c r="F18" s="50">
        <v>1141024.77</v>
      </c>
      <c r="G18" s="50">
        <f>F18*100/E18</f>
        <v>81.29614809969927</v>
      </c>
      <c r="H18" s="51"/>
      <c r="I18" s="52"/>
      <c r="J18" s="50"/>
      <c r="K18" s="61">
        <f t="shared" si="1"/>
        <v>1403541</v>
      </c>
      <c r="L18" s="61">
        <f t="shared" si="1"/>
        <v>1141024.77</v>
      </c>
      <c r="M18" s="50">
        <f>L18*100/K18</f>
        <v>81.29614809969927</v>
      </c>
    </row>
    <row r="19" spans="1:13" s="2" customFormat="1" ht="12" customHeight="1">
      <c r="A19" s="41"/>
      <c r="B19" s="42" t="s">
        <v>30</v>
      </c>
      <c r="C19" s="42"/>
      <c r="D19" s="43" t="s">
        <v>31</v>
      </c>
      <c r="E19" s="44">
        <f>SUM(E20)</f>
        <v>7000</v>
      </c>
      <c r="F19" s="45">
        <f>SUM(F20)</f>
        <v>6861.47</v>
      </c>
      <c r="G19" s="45">
        <f aca="true" t="shared" si="2" ref="G19:G32">F19*100/E19</f>
        <v>98.021</v>
      </c>
      <c r="H19" s="44">
        <f>SUM(H20)</f>
        <v>7000</v>
      </c>
      <c r="I19" s="45">
        <f>SUM(I20)</f>
        <v>6861.47</v>
      </c>
      <c r="J19" s="45">
        <f aca="true" t="shared" si="3" ref="J19:J32">I19*100/H19</f>
        <v>98.021</v>
      </c>
      <c r="K19" s="45"/>
      <c r="L19" s="45"/>
      <c r="M19" s="53"/>
    </row>
    <row r="20" spans="1:13" ht="22.5" customHeight="1">
      <c r="A20" s="46"/>
      <c r="B20" s="46"/>
      <c r="C20" s="46">
        <v>2850</v>
      </c>
      <c r="D20" s="54" t="s">
        <v>107</v>
      </c>
      <c r="E20" s="55">
        <v>7000</v>
      </c>
      <c r="F20" s="56">
        <v>6861.47</v>
      </c>
      <c r="G20" s="56">
        <f t="shared" si="2"/>
        <v>98.021</v>
      </c>
      <c r="H20" s="57">
        <f>E20</f>
        <v>7000</v>
      </c>
      <c r="I20" s="56">
        <f>F20</f>
        <v>6861.47</v>
      </c>
      <c r="J20" s="56">
        <f t="shared" si="3"/>
        <v>98.021</v>
      </c>
      <c r="K20" s="56"/>
      <c r="L20" s="56"/>
      <c r="M20" s="58"/>
    </row>
    <row r="21" spans="1:13" ht="12.75" customHeight="1">
      <c r="A21" s="41" t="s">
        <v>106</v>
      </c>
      <c r="B21" s="42" t="s">
        <v>153</v>
      </c>
      <c r="C21" s="42"/>
      <c r="D21" s="43" t="s">
        <v>6</v>
      </c>
      <c r="E21" s="44">
        <f>SUM(E22:E23)</f>
        <v>47054</v>
      </c>
      <c r="F21" s="45">
        <f>SUM(F22:F23)</f>
        <v>47053.14</v>
      </c>
      <c r="G21" s="45">
        <f t="shared" si="2"/>
        <v>99.99817231266205</v>
      </c>
      <c r="H21" s="44">
        <f>SUM(H22:H23)</f>
        <v>47054</v>
      </c>
      <c r="I21" s="45">
        <f>SUM(I22:I23)</f>
        <v>47053.14</v>
      </c>
      <c r="J21" s="44">
        <f t="shared" si="3"/>
        <v>99.99817231266205</v>
      </c>
      <c r="K21" s="45"/>
      <c r="L21" s="45"/>
      <c r="M21" s="53"/>
    </row>
    <row r="22" spans="1:13" ht="12.75" customHeight="1">
      <c r="A22" s="46"/>
      <c r="B22" s="46"/>
      <c r="C22" s="47">
        <v>4210</v>
      </c>
      <c r="D22" s="59" t="s">
        <v>36</v>
      </c>
      <c r="E22" s="49">
        <v>923</v>
      </c>
      <c r="F22" s="52">
        <v>922.61</v>
      </c>
      <c r="G22" s="52">
        <f t="shared" si="2"/>
        <v>99.95774647887323</v>
      </c>
      <c r="H22" s="51">
        <f>E22</f>
        <v>923</v>
      </c>
      <c r="I22" s="52">
        <f>F22</f>
        <v>922.61</v>
      </c>
      <c r="J22" s="52">
        <f t="shared" si="3"/>
        <v>99.95774647887323</v>
      </c>
      <c r="K22" s="61"/>
      <c r="L22" s="52"/>
      <c r="M22" s="60"/>
    </row>
    <row r="23" spans="1:13" ht="12.75" customHeight="1">
      <c r="A23" s="46"/>
      <c r="B23" s="46"/>
      <c r="C23" s="47">
        <v>4430</v>
      </c>
      <c r="D23" s="54" t="s">
        <v>130</v>
      </c>
      <c r="E23" s="49">
        <v>46131</v>
      </c>
      <c r="F23" s="61">
        <v>46130.53</v>
      </c>
      <c r="G23" s="52">
        <f t="shared" si="2"/>
        <v>99.99898116234202</v>
      </c>
      <c r="H23" s="51">
        <f>E23</f>
        <v>46131</v>
      </c>
      <c r="I23" s="61">
        <f>F23</f>
        <v>46130.53</v>
      </c>
      <c r="J23" s="52">
        <f t="shared" si="3"/>
        <v>99.99898116234202</v>
      </c>
      <c r="K23" s="61"/>
      <c r="L23" s="61"/>
      <c r="M23" s="60"/>
    </row>
    <row r="24" spans="1:13" s="3" customFormat="1" ht="12.75" customHeight="1">
      <c r="A24" s="35" t="s">
        <v>33</v>
      </c>
      <c r="B24" s="36"/>
      <c r="C24" s="37"/>
      <c r="D24" s="38" t="s">
        <v>32</v>
      </c>
      <c r="E24" s="39">
        <f>E25</f>
        <v>85913</v>
      </c>
      <c r="F24" s="40">
        <f>F25</f>
        <v>85912.57</v>
      </c>
      <c r="G24" s="40">
        <f t="shared" si="2"/>
        <v>99.99949949367384</v>
      </c>
      <c r="H24" s="39">
        <f>H25</f>
        <v>85913</v>
      </c>
      <c r="I24" s="40">
        <f>I25</f>
        <v>85912.57</v>
      </c>
      <c r="J24" s="39">
        <f t="shared" si="3"/>
        <v>99.99949949367384</v>
      </c>
      <c r="K24" s="40"/>
      <c r="L24" s="40"/>
      <c r="M24" s="40"/>
    </row>
    <row r="25" spans="1:13" s="3" customFormat="1" ht="12.75" customHeight="1">
      <c r="A25" s="62"/>
      <c r="B25" s="63" t="s">
        <v>34</v>
      </c>
      <c r="C25" s="63"/>
      <c r="D25" s="64" t="s">
        <v>6</v>
      </c>
      <c r="E25" s="65">
        <f>E26</f>
        <v>85913</v>
      </c>
      <c r="F25" s="45">
        <f>F26</f>
        <v>85912.57</v>
      </c>
      <c r="G25" s="45">
        <f t="shared" si="2"/>
        <v>99.99949949367384</v>
      </c>
      <c r="H25" s="44">
        <f>H26</f>
        <v>85913</v>
      </c>
      <c r="I25" s="45">
        <f>I26</f>
        <v>85912.57</v>
      </c>
      <c r="J25" s="44">
        <f t="shared" si="3"/>
        <v>99.99949949367384</v>
      </c>
      <c r="K25" s="45"/>
      <c r="L25" s="45"/>
      <c r="M25" s="53"/>
    </row>
    <row r="26" spans="1:15" ht="16.5" customHeight="1">
      <c r="A26" s="46"/>
      <c r="B26" s="46"/>
      <c r="C26" s="46">
        <v>4430</v>
      </c>
      <c r="D26" s="361" t="s">
        <v>116</v>
      </c>
      <c r="E26" s="55">
        <v>85913</v>
      </c>
      <c r="F26" s="56">
        <v>85912.57</v>
      </c>
      <c r="G26" s="56">
        <f t="shared" si="2"/>
        <v>99.99949949367384</v>
      </c>
      <c r="H26" s="57">
        <f>E26</f>
        <v>85913</v>
      </c>
      <c r="I26" s="56">
        <f>F26</f>
        <v>85912.57</v>
      </c>
      <c r="J26" s="56">
        <f t="shared" si="3"/>
        <v>99.99949949367384</v>
      </c>
      <c r="K26" s="56"/>
      <c r="L26" s="56"/>
      <c r="M26" s="58"/>
      <c r="O26" s="6"/>
    </row>
    <row r="27" spans="1:15" ht="15.75" customHeight="1">
      <c r="A27" s="35">
        <v>150</v>
      </c>
      <c r="B27" s="36"/>
      <c r="C27" s="37"/>
      <c r="D27" s="24" t="s">
        <v>202</v>
      </c>
      <c r="E27" s="39">
        <f>E28</f>
        <v>18061</v>
      </c>
      <c r="F27" s="40">
        <f>F28</f>
        <v>264.48</v>
      </c>
      <c r="G27" s="40">
        <f>F27*100/E27</f>
        <v>1.4643707435911633</v>
      </c>
      <c r="H27" s="39"/>
      <c r="I27" s="40"/>
      <c r="J27" s="40"/>
      <c r="K27" s="40">
        <f aca="true" t="shared" si="4" ref="K27:M28">K28</f>
        <v>18061</v>
      </c>
      <c r="L27" s="40">
        <f t="shared" si="4"/>
        <v>264.48</v>
      </c>
      <c r="M27" s="40">
        <f t="shared" si="4"/>
        <v>1.4643707435911633</v>
      </c>
      <c r="O27" s="6"/>
    </row>
    <row r="28" spans="1:15" ht="12" customHeight="1">
      <c r="A28" s="62"/>
      <c r="B28" s="63">
        <v>15011</v>
      </c>
      <c r="C28" s="63"/>
      <c r="D28" s="25" t="s">
        <v>203</v>
      </c>
      <c r="E28" s="65">
        <f>E29</f>
        <v>18061</v>
      </c>
      <c r="F28" s="45">
        <f>F29</f>
        <v>264.48</v>
      </c>
      <c r="G28" s="45">
        <f>F28*100/E28</f>
        <v>1.4643707435911633</v>
      </c>
      <c r="H28" s="44"/>
      <c r="I28" s="45"/>
      <c r="J28" s="45"/>
      <c r="K28" s="45">
        <f t="shared" si="4"/>
        <v>18061</v>
      </c>
      <c r="L28" s="45">
        <f t="shared" si="4"/>
        <v>264.48</v>
      </c>
      <c r="M28" s="45">
        <f t="shared" si="4"/>
        <v>1.4643707435911633</v>
      </c>
      <c r="O28" s="6"/>
    </row>
    <row r="29" spans="1:15" ht="36" customHeight="1">
      <c r="A29" s="46"/>
      <c r="B29" s="46"/>
      <c r="C29" s="46">
        <v>6639</v>
      </c>
      <c r="D29" s="360" t="s">
        <v>204</v>
      </c>
      <c r="E29" s="55">
        <v>18061</v>
      </c>
      <c r="F29" s="56">
        <v>264.48</v>
      </c>
      <c r="G29" s="56">
        <f>F29*100/E29</f>
        <v>1.4643707435911633</v>
      </c>
      <c r="H29" s="57"/>
      <c r="I29" s="56"/>
      <c r="J29" s="56"/>
      <c r="K29" s="56">
        <f>E29</f>
        <v>18061</v>
      </c>
      <c r="L29" s="56">
        <f>F29</f>
        <v>264.48</v>
      </c>
      <c r="M29" s="56">
        <f>G29</f>
        <v>1.4643707435911633</v>
      </c>
      <c r="O29" s="6"/>
    </row>
    <row r="30" spans="1:13" s="3" customFormat="1" ht="15" customHeight="1">
      <c r="A30" s="36">
        <v>600</v>
      </c>
      <c r="B30" s="36"/>
      <c r="C30" s="66"/>
      <c r="D30" s="38" t="s">
        <v>8</v>
      </c>
      <c r="E30" s="39">
        <f>E35+E31+E37+E39</f>
        <v>16509317</v>
      </c>
      <c r="F30" s="40">
        <f>F35+F31+F37+F39</f>
        <v>16063134.700000001</v>
      </c>
      <c r="G30" s="40">
        <f t="shared" si="2"/>
        <v>97.29739092174437</v>
      </c>
      <c r="H30" s="39">
        <f>H31+H35+H37+H39</f>
        <v>8204289</v>
      </c>
      <c r="I30" s="40">
        <f>I31+I35+I37+I39</f>
        <v>7792637.09</v>
      </c>
      <c r="J30" s="40">
        <f t="shared" si="3"/>
        <v>94.98247916425177</v>
      </c>
      <c r="K30" s="40">
        <f>K31+K35+K37+K39</f>
        <v>8305028</v>
      </c>
      <c r="L30" s="40">
        <f>L31+L35+L37+L39</f>
        <v>8270497.61</v>
      </c>
      <c r="M30" s="40">
        <f>F30/E30*100</f>
        <v>97.29739092174438</v>
      </c>
    </row>
    <row r="31" spans="1:13" s="3" customFormat="1" ht="14.25" customHeight="1">
      <c r="A31" s="41"/>
      <c r="B31" s="41">
        <v>60004</v>
      </c>
      <c r="C31" s="41"/>
      <c r="D31" s="43" t="s">
        <v>38</v>
      </c>
      <c r="E31" s="44">
        <f>E32+E34+E33</f>
        <v>2819917</v>
      </c>
      <c r="F31" s="45">
        <f>SUM(F32:F34)</f>
        <v>2598246.48</v>
      </c>
      <c r="G31" s="45">
        <f t="shared" si="2"/>
        <v>92.13911189584658</v>
      </c>
      <c r="H31" s="44">
        <f>SUM(H32:H34)</f>
        <v>2819917</v>
      </c>
      <c r="I31" s="45">
        <f>SUM(I32:I34)</f>
        <v>2598246.48</v>
      </c>
      <c r="J31" s="45">
        <f t="shared" si="3"/>
        <v>92.13911189584658</v>
      </c>
      <c r="K31" s="45"/>
      <c r="L31" s="45"/>
      <c r="M31" s="53"/>
    </row>
    <row r="32" spans="1:13" ht="23.25" customHeight="1">
      <c r="A32" s="46"/>
      <c r="B32" s="46"/>
      <c r="C32" s="47">
        <v>2310</v>
      </c>
      <c r="D32" s="276" t="s">
        <v>117</v>
      </c>
      <c r="E32" s="49">
        <v>1770000</v>
      </c>
      <c r="F32" s="61">
        <v>1738330</v>
      </c>
      <c r="G32" s="61">
        <f t="shared" si="2"/>
        <v>98.21073446327684</v>
      </c>
      <c r="H32" s="51">
        <f aca="true" t="shared" si="5" ref="H32:I34">E32</f>
        <v>1770000</v>
      </c>
      <c r="I32" s="61">
        <f t="shared" si="5"/>
        <v>1738330</v>
      </c>
      <c r="J32" s="61">
        <f t="shared" si="3"/>
        <v>98.21073446327684</v>
      </c>
      <c r="K32" s="61"/>
      <c r="L32" s="61"/>
      <c r="M32" s="67"/>
    </row>
    <row r="33" spans="1:13" ht="12.75">
      <c r="A33" s="46"/>
      <c r="B33" s="46"/>
      <c r="C33" s="47">
        <v>4270</v>
      </c>
      <c r="D33" s="59" t="s">
        <v>58</v>
      </c>
      <c r="E33" s="49">
        <v>74000</v>
      </c>
      <c r="F33" s="61">
        <v>59814.35</v>
      </c>
      <c r="G33" s="61">
        <f>F33*100/E33</f>
        <v>80.8302027027027</v>
      </c>
      <c r="H33" s="51">
        <f t="shared" si="5"/>
        <v>74000</v>
      </c>
      <c r="I33" s="61">
        <f t="shared" si="5"/>
        <v>59814.35</v>
      </c>
      <c r="J33" s="61">
        <f>I33*100/H33</f>
        <v>80.8302027027027</v>
      </c>
      <c r="K33" s="61"/>
      <c r="L33" s="61"/>
      <c r="M33" s="67"/>
    </row>
    <row r="34" spans="1:13" ht="12.75" customHeight="1">
      <c r="A34" s="46"/>
      <c r="B34" s="46"/>
      <c r="C34" s="68">
        <v>4300</v>
      </c>
      <c r="D34" s="69" t="s">
        <v>41</v>
      </c>
      <c r="E34" s="70">
        <v>975917</v>
      </c>
      <c r="F34" s="71">
        <v>800102.13</v>
      </c>
      <c r="G34" s="71">
        <f>F34*100/E34</f>
        <v>81.98464930931627</v>
      </c>
      <c r="H34" s="72">
        <f t="shared" si="5"/>
        <v>975917</v>
      </c>
      <c r="I34" s="71">
        <f t="shared" si="5"/>
        <v>800102.13</v>
      </c>
      <c r="J34" s="71">
        <f>I34*100/H34</f>
        <v>81.98464930931627</v>
      </c>
      <c r="K34" s="71"/>
      <c r="L34" s="71"/>
      <c r="M34" s="73"/>
    </row>
    <row r="35" spans="1:13" ht="12.75" customHeight="1">
      <c r="A35" s="41"/>
      <c r="B35" s="42">
        <v>60013</v>
      </c>
      <c r="C35" s="42"/>
      <c r="D35" s="43" t="s">
        <v>206</v>
      </c>
      <c r="E35" s="44">
        <f>E36</f>
        <v>2337</v>
      </c>
      <c r="F35" s="45">
        <f>F36</f>
        <v>2337</v>
      </c>
      <c r="G35" s="45">
        <f>F35*100/E35</f>
        <v>100</v>
      </c>
      <c r="H35" s="44"/>
      <c r="I35" s="45"/>
      <c r="J35" s="45"/>
      <c r="K35" s="45">
        <f>K36</f>
        <v>2337</v>
      </c>
      <c r="L35" s="45">
        <f>L36</f>
        <v>2337</v>
      </c>
      <c r="M35" s="355">
        <f>M36</f>
        <v>100</v>
      </c>
    </row>
    <row r="36" spans="1:13" ht="12.75" customHeight="1">
      <c r="A36" s="105"/>
      <c r="B36" s="105"/>
      <c r="C36" s="105">
        <v>6050</v>
      </c>
      <c r="D36" s="141" t="s">
        <v>69</v>
      </c>
      <c r="E36" s="142">
        <v>2337</v>
      </c>
      <c r="F36" s="56">
        <v>2337</v>
      </c>
      <c r="G36" s="56">
        <f>F36*100/E36</f>
        <v>100</v>
      </c>
      <c r="H36" s="57"/>
      <c r="I36" s="56"/>
      <c r="J36" s="56"/>
      <c r="K36" s="56">
        <f>E36</f>
        <v>2337</v>
      </c>
      <c r="L36" s="56">
        <f>F36</f>
        <v>2337</v>
      </c>
      <c r="M36" s="56">
        <f>G36</f>
        <v>100</v>
      </c>
    </row>
    <row r="37" spans="1:13" ht="14.25" customHeight="1">
      <c r="A37" s="269"/>
      <c r="B37" s="262">
        <v>60014</v>
      </c>
      <c r="C37" s="269"/>
      <c r="D37" s="270" t="s">
        <v>222</v>
      </c>
      <c r="E37" s="274">
        <f>E38</f>
        <v>2114390</v>
      </c>
      <c r="F37" s="274">
        <f>F38</f>
        <v>2114390</v>
      </c>
      <c r="G37" s="273">
        <f>G38</f>
        <v>100</v>
      </c>
      <c r="H37" s="262"/>
      <c r="I37" s="262"/>
      <c r="J37" s="262"/>
      <c r="K37" s="273">
        <f>K38</f>
        <v>2114390</v>
      </c>
      <c r="L37" s="273">
        <f>L38</f>
        <v>2114390</v>
      </c>
      <c r="M37" s="274">
        <f>M38</f>
        <v>100</v>
      </c>
    </row>
    <row r="38" spans="1:13" ht="27" customHeight="1">
      <c r="A38" s="81"/>
      <c r="B38" s="81"/>
      <c r="C38" s="81">
        <v>6300</v>
      </c>
      <c r="D38" s="271" t="s">
        <v>223</v>
      </c>
      <c r="E38" s="275">
        <v>2114390</v>
      </c>
      <c r="F38" s="275">
        <v>2114390</v>
      </c>
      <c r="G38" s="272">
        <f>F38*100/E38</f>
        <v>100</v>
      </c>
      <c r="H38" s="272"/>
      <c r="I38" s="272"/>
      <c r="J38" s="272"/>
      <c r="K38" s="377">
        <f>E38</f>
        <v>2114390</v>
      </c>
      <c r="L38" s="272">
        <f>F38</f>
        <v>2114390</v>
      </c>
      <c r="M38" s="272">
        <f>L38*100/K38</f>
        <v>100</v>
      </c>
    </row>
    <row r="39" spans="1:13" s="2" customFormat="1" ht="14.25" customHeight="1">
      <c r="A39" s="41"/>
      <c r="B39" s="41">
        <v>60016</v>
      </c>
      <c r="C39" s="80"/>
      <c r="D39" s="43" t="s">
        <v>7</v>
      </c>
      <c r="E39" s="44">
        <f>SUM(E40:E47)</f>
        <v>11572673</v>
      </c>
      <c r="F39" s="45">
        <f>SUM(F40:F47)</f>
        <v>11348161.22</v>
      </c>
      <c r="G39" s="45">
        <f>F39*100/E39</f>
        <v>98.05998337635566</v>
      </c>
      <c r="H39" s="44">
        <f>SUM(H40:H47)</f>
        <v>5384372</v>
      </c>
      <c r="I39" s="45">
        <f>SUM(I40:I47)</f>
        <v>5194390.61</v>
      </c>
      <c r="J39" s="45">
        <f aca="true" t="shared" si="6" ref="J39:J45">I39*100/H39</f>
        <v>96.47161470269886</v>
      </c>
      <c r="K39" s="45">
        <f>SUM(K40:K47)</f>
        <v>6188301</v>
      </c>
      <c r="L39" s="45">
        <f>SUM(L40:L47)</f>
        <v>6153770.61</v>
      </c>
      <c r="M39" s="45">
        <f>L39*100/K39</f>
        <v>99.442005325856</v>
      </c>
    </row>
    <row r="40" spans="1:13" ht="12" customHeight="1">
      <c r="A40" s="81"/>
      <c r="B40" s="81"/>
      <c r="C40" s="82">
        <v>4210</v>
      </c>
      <c r="D40" s="59" t="s">
        <v>36</v>
      </c>
      <c r="E40" s="83">
        <v>30000</v>
      </c>
      <c r="F40" s="84">
        <v>29042.56</v>
      </c>
      <c r="G40" s="84">
        <f>F40*100/E40</f>
        <v>96.80853333333333</v>
      </c>
      <c r="H40" s="85">
        <f aca="true" t="shared" si="7" ref="H40:I45">E40</f>
        <v>30000</v>
      </c>
      <c r="I40" s="84">
        <f t="shared" si="7"/>
        <v>29042.56</v>
      </c>
      <c r="J40" s="84">
        <f t="shared" si="6"/>
        <v>96.80853333333333</v>
      </c>
      <c r="K40" s="81"/>
      <c r="L40" s="81"/>
      <c r="M40" s="86"/>
    </row>
    <row r="41" spans="1:13" ht="12.75">
      <c r="A41" s="46"/>
      <c r="B41" s="46"/>
      <c r="C41" s="82">
        <v>4260</v>
      </c>
      <c r="D41" s="59" t="s">
        <v>57</v>
      </c>
      <c r="E41" s="83">
        <v>7000</v>
      </c>
      <c r="F41" s="84">
        <v>5672.41</v>
      </c>
      <c r="G41" s="84">
        <f>F41*100/E41</f>
        <v>81.03442857142858</v>
      </c>
      <c r="H41" s="85">
        <f t="shared" si="7"/>
        <v>7000</v>
      </c>
      <c r="I41" s="84">
        <f t="shared" si="7"/>
        <v>5672.41</v>
      </c>
      <c r="J41" s="84">
        <f t="shared" si="6"/>
        <v>81.03442857142858</v>
      </c>
      <c r="K41" s="84"/>
      <c r="L41" s="84"/>
      <c r="M41" s="87"/>
    </row>
    <row r="42" spans="1:13" ht="12.75" customHeight="1">
      <c r="A42" s="46"/>
      <c r="B42" s="46"/>
      <c r="C42" s="82">
        <v>4270</v>
      </c>
      <c r="D42" s="59" t="s">
        <v>58</v>
      </c>
      <c r="E42" s="49">
        <v>3730000</v>
      </c>
      <c r="F42" s="61">
        <v>3729030.5</v>
      </c>
      <c r="G42" s="84">
        <f aca="true" t="shared" si="8" ref="G42:G47">F42*100/E42</f>
        <v>99.97400804289545</v>
      </c>
      <c r="H42" s="85">
        <f t="shared" si="7"/>
        <v>3730000</v>
      </c>
      <c r="I42" s="84">
        <f t="shared" si="7"/>
        <v>3729030.5</v>
      </c>
      <c r="J42" s="84">
        <f t="shared" si="6"/>
        <v>99.97400804289545</v>
      </c>
      <c r="K42" s="61"/>
      <c r="L42" s="61"/>
      <c r="M42" s="67"/>
    </row>
    <row r="43" spans="1:13" ht="12.75" customHeight="1">
      <c r="A43" s="46"/>
      <c r="B43" s="46"/>
      <c r="C43" s="82">
        <v>4300</v>
      </c>
      <c r="D43" s="59" t="s">
        <v>41</v>
      </c>
      <c r="E43" s="49">
        <v>1596649</v>
      </c>
      <c r="F43" s="61">
        <v>1410831.93</v>
      </c>
      <c r="G43" s="84">
        <f t="shared" si="8"/>
        <v>88.3620589121341</v>
      </c>
      <c r="H43" s="85">
        <f t="shared" si="7"/>
        <v>1596649</v>
      </c>
      <c r="I43" s="84">
        <f t="shared" si="7"/>
        <v>1410831.93</v>
      </c>
      <c r="J43" s="84">
        <f t="shared" si="6"/>
        <v>88.3620589121341</v>
      </c>
      <c r="K43" s="61"/>
      <c r="L43" s="61"/>
      <c r="M43" s="67"/>
    </row>
    <row r="44" spans="1:13" ht="18.75" customHeight="1">
      <c r="A44" s="46"/>
      <c r="B44" s="46"/>
      <c r="C44" s="46">
        <v>4400</v>
      </c>
      <c r="D44" s="276" t="s">
        <v>159</v>
      </c>
      <c r="E44" s="49">
        <v>12333</v>
      </c>
      <c r="F44" s="61">
        <v>12332.21</v>
      </c>
      <c r="G44" s="84">
        <f t="shared" si="8"/>
        <v>99.99359442147085</v>
      </c>
      <c r="H44" s="85">
        <f t="shared" si="7"/>
        <v>12333</v>
      </c>
      <c r="I44" s="84">
        <f t="shared" si="7"/>
        <v>12332.21</v>
      </c>
      <c r="J44" s="84">
        <f t="shared" si="6"/>
        <v>99.99359442147085</v>
      </c>
      <c r="K44" s="61"/>
      <c r="L44" s="61"/>
      <c r="M44" s="67"/>
    </row>
    <row r="45" spans="1:13" ht="12.75" customHeight="1">
      <c r="A45" s="46"/>
      <c r="B45" s="46"/>
      <c r="C45" s="46">
        <v>4430</v>
      </c>
      <c r="D45" s="59" t="s">
        <v>130</v>
      </c>
      <c r="E45" s="49">
        <v>8390</v>
      </c>
      <c r="F45" s="61">
        <v>7481</v>
      </c>
      <c r="G45" s="84">
        <f t="shared" si="8"/>
        <v>89.16567342073897</v>
      </c>
      <c r="H45" s="85">
        <f t="shared" si="7"/>
        <v>8390</v>
      </c>
      <c r="I45" s="84">
        <f t="shared" si="7"/>
        <v>7481</v>
      </c>
      <c r="J45" s="84">
        <f t="shared" si="6"/>
        <v>89.16567342073897</v>
      </c>
      <c r="K45" s="61"/>
      <c r="L45" s="61"/>
      <c r="M45" s="67"/>
    </row>
    <row r="46" spans="1:13" ht="12.75" customHeight="1">
      <c r="A46" s="46"/>
      <c r="B46" s="46"/>
      <c r="C46" s="68">
        <v>6050</v>
      </c>
      <c r="D46" s="69" t="s">
        <v>69</v>
      </c>
      <c r="E46" s="88">
        <v>6003193</v>
      </c>
      <c r="F46" s="61">
        <v>5969722.49</v>
      </c>
      <c r="G46" s="84">
        <f>F46*100/E46</f>
        <v>99.4424548735981</v>
      </c>
      <c r="H46" s="85"/>
      <c r="I46" s="61"/>
      <c r="J46" s="61"/>
      <c r="K46" s="61">
        <f>E46</f>
        <v>6003193</v>
      </c>
      <c r="L46" s="61">
        <f>F46</f>
        <v>5969722.49</v>
      </c>
      <c r="M46" s="67">
        <f>F46/E46*100</f>
        <v>99.44245487359811</v>
      </c>
    </row>
    <row r="47" spans="1:13" ht="12.75" customHeight="1">
      <c r="A47" s="46"/>
      <c r="B47" s="46"/>
      <c r="C47" s="68">
        <v>6060</v>
      </c>
      <c r="D47" s="69" t="s">
        <v>129</v>
      </c>
      <c r="E47" s="88">
        <v>185108</v>
      </c>
      <c r="F47" s="61">
        <v>184048.12</v>
      </c>
      <c r="G47" s="84">
        <f t="shared" si="8"/>
        <v>99.42742615121983</v>
      </c>
      <c r="H47" s="85"/>
      <c r="I47" s="61"/>
      <c r="J47" s="61"/>
      <c r="K47" s="61">
        <f>E47</f>
        <v>185108</v>
      </c>
      <c r="L47" s="61">
        <f>F47</f>
        <v>184048.12</v>
      </c>
      <c r="M47" s="67">
        <f>F47/E47*100</f>
        <v>99.42742615121982</v>
      </c>
    </row>
    <row r="48" spans="1:13" ht="15" customHeight="1">
      <c r="A48" s="36">
        <v>630</v>
      </c>
      <c r="B48" s="36"/>
      <c r="C48" s="66"/>
      <c r="D48" s="38" t="s">
        <v>172</v>
      </c>
      <c r="E48" s="39">
        <f>E49</f>
        <v>29000</v>
      </c>
      <c r="F48" s="40">
        <f>F49</f>
        <v>29000</v>
      </c>
      <c r="G48" s="40">
        <f aca="true" t="shared" si="9" ref="G48:G53">F48*100/E48</f>
        <v>100</v>
      </c>
      <c r="H48" s="39">
        <f>H49</f>
        <v>29000</v>
      </c>
      <c r="I48" s="40">
        <f>I49</f>
        <v>29000</v>
      </c>
      <c r="J48" s="278">
        <f aca="true" t="shared" si="10" ref="J48:J53">I48*100/H48</f>
        <v>100</v>
      </c>
      <c r="K48" s="40"/>
      <c r="L48" s="40"/>
      <c r="M48" s="40"/>
    </row>
    <row r="49" spans="1:13" ht="14.25" customHeight="1">
      <c r="A49" s="62"/>
      <c r="B49" s="62">
        <v>63003</v>
      </c>
      <c r="C49" s="62"/>
      <c r="D49" s="64" t="s">
        <v>173</v>
      </c>
      <c r="E49" s="44">
        <f>E50</f>
        <v>29000</v>
      </c>
      <c r="F49" s="45">
        <f>F50</f>
        <v>29000</v>
      </c>
      <c r="G49" s="45">
        <f t="shared" si="9"/>
        <v>100</v>
      </c>
      <c r="H49" s="44">
        <f>H50</f>
        <v>29000</v>
      </c>
      <c r="I49" s="45">
        <f>I50</f>
        <v>29000</v>
      </c>
      <c r="J49" s="279">
        <f t="shared" si="10"/>
        <v>100</v>
      </c>
      <c r="K49" s="45"/>
      <c r="L49" s="45"/>
      <c r="M49" s="53"/>
    </row>
    <row r="50" spans="1:13" ht="21" customHeight="1">
      <c r="A50" s="46"/>
      <c r="B50" s="46"/>
      <c r="C50" s="89">
        <v>2360</v>
      </c>
      <c r="D50" s="277" t="s">
        <v>224</v>
      </c>
      <c r="E50" s="49">
        <v>29000</v>
      </c>
      <c r="F50" s="61">
        <v>29000</v>
      </c>
      <c r="G50" s="61">
        <f t="shared" si="9"/>
        <v>100</v>
      </c>
      <c r="H50" s="51">
        <f>E50</f>
        <v>29000</v>
      </c>
      <c r="I50" s="61">
        <f>F50</f>
        <v>29000</v>
      </c>
      <c r="J50" s="280">
        <f t="shared" si="10"/>
        <v>100</v>
      </c>
      <c r="K50" s="61"/>
      <c r="L50" s="61"/>
      <c r="M50" s="67"/>
    </row>
    <row r="51" spans="1:13" s="3" customFormat="1" ht="16.5" customHeight="1">
      <c r="A51" s="36">
        <v>700</v>
      </c>
      <c r="B51" s="36"/>
      <c r="C51" s="66"/>
      <c r="D51" s="38" t="s">
        <v>10</v>
      </c>
      <c r="E51" s="39">
        <f>SUM(E52)</f>
        <v>9981790</v>
      </c>
      <c r="F51" s="40">
        <f>SUM(F52)</f>
        <v>9581575.8</v>
      </c>
      <c r="G51" s="40">
        <f t="shared" si="9"/>
        <v>95.99055680393998</v>
      </c>
      <c r="H51" s="39">
        <f>SUM(H52)</f>
        <v>6047800</v>
      </c>
      <c r="I51" s="40">
        <f>SUM(I52)</f>
        <v>5647586.54</v>
      </c>
      <c r="J51" s="40">
        <f t="shared" si="10"/>
        <v>93.38249512219319</v>
      </c>
      <c r="K51" s="40">
        <f>K52</f>
        <v>3933990</v>
      </c>
      <c r="L51" s="40">
        <f>L52</f>
        <v>3933989.26</v>
      </c>
      <c r="M51" s="39">
        <f>L51*100/K51</f>
        <v>99.99998118958106</v>
      </c>
    </row>
    <row r="52" spans="1:13" s="3" customFormat="1" ht="15" customHeight="1">
      <c r="A52" s="62"/>
      <c r="B52" s="62">
        <v>70005</v>
      </c>
      <c r="C52" s="62"/>
      <c r="D52" s="64" t="s">
        <v>9</v>
      </c>
      <c r="E52" s="44">
        <f>SUM(E53:E58,E59:E68)</f>
        <v>9981790</v>
      </c>
      <c r="F52" s="45">
        <f>SUM(F53:F58,F59:F68)</f>
        <v>9581575.8</v>
      </c>
      <c r="G52" s="45">
        <f t="shared" si="9"/>
        <v>95.99055680393998</v>
      </c>
      <c r="H52" s="44">
        <f>SUM(H53:H58,H59:H68)</f>
        <v>6047800</v>
      </c>
      <c r="I52" s="45">
        <f>SUM(I53:I58,I59:I68)</f>
        <v>5647586.54</v>
      </c>
      <c r="J52" s="45">
        <f t="shared" si="10"/>
        <v>93.38249512219319</v>
      </c>
      <c r="K52" s="45">
        <f>K68</f>
        <v>3933990</v>
      </c>
      <c r="L52" s="45">
        <f>L68</f>
        <v>3933989.26</v>
      </c>
      <c r="M52" s="44">
        <f>M68</f>
        <v>99.99998118958105</v>
      </c>
    </row>
    <row r="53" spans="1:13" s="3" customFormat="1" ht="15" customHeight="1">
      <c r="A53" s="46"/>
      <c r="B53" s="46"/>
      <c r="C53" s="47">
        <v>4110</v>
      </c>
      <c r="D53" s="48" t="s">
        <v>46</v>
      </c>
      <c r="E53" s="49">
        <v>35314</v>
      </c>
      <c r="F53" s="61">
        <v>34879.83</v>
      </c>
      <c r="G53" s="61">
        <f t="shared" si="9"/>
        <v>98.77054426006683</v>
      </c>
      <c r="H53" s="51">
        <f>E53</f>
        <v>35314</v>
      </c>
      <c r="I53" s="61">
        <f>F53</f>
        <v>34879.83</v>
      </c>
      <c r="J53" s="61">
        <f t="shared" si="10"/>
        <v>98.77054426006683</v>
      </c>
      <c r="K53" s="61"/>
      <c r="L53" s="61"/>
      <c r="M53" s="67"/>
    </row>
    <row r="54" spans="1:13" s="3" customFormat="1" ht="12.75" customHeight="1">
      <c r="A54" s="46"/>
      <c r="B54" s="46"/>
      <c r="C54" s="47">
        <v>4120</v>
      </c>
      <c r="D54" s="48" t="s">
        <v>35</v>
      </c>
      <c r="E54" s="49">
        <v>3900</v>
      </c>
      <c r="F54" s="61">
        <v>1605.24</v>
      </c>
      <c r="G54" s="61">
        <f aca="true" t="shared" si="11" ref="G54:G68">F54*100/E54</f>
        <v>41.16</v>
      </c>
      <c r="H54" s="51">
        <f aca="true" t="shared" si="12" ref="H54:H66">E54</f>
        <v>3900</v>
      </c>
      <c r="I54" s="61">
        <f aca="true" t="shared" si="13" ref="I54:I66">F54</f>
        <v>1605.24</v>
      </c>
      <c r="J54" s="61">
        <f aca="true" t="shared" si="14" ref="J54:J67">I54*100/H54</f>
        <v>41.16</v>
      </c>
      <c r="K54" s="61"/>
      <c r="L54" s="61"/>
      <c r="M54" s="67"/>
    </row>
    <row r="55" spans="1:13" s="3" customFormat="1" ht="12.75" customHeight="1">
      <c r="A55" s="46"/>
      <c r="B55" s="46"/>
      <c r="C55" s="47">
        <v>4170</v>
      </c>
      <c r="D55" s="48" t="s">
        <v>125</v>
      </c>
      <c r="E55" s="49">
        <v>289887</v>
      </c>
      <c r="F55" s="61">
        <v>271795</v>
      </c>
      <c r="G55" s="61">
        <f t="shared" si="11"/>
        <v>93.75894745193817</v>
      </c>
      <c r="H55" s="51">
        <f t="shared" si="12"/>
        <v>289887</v>
      </c>
      <c r="I55" s="61">
        <f t="shared" si="13"/>
        <v>271795</v>
      </c>
      <c r="J55" s="61">
        <f t="shared" si="14"/>
        <v>93.75894745193817</v>
      </c>
      <c r="K55" s="61"/>
      <c r="L55" s="61"/>
      <c r="M55" s="67"/>
    </row>
    <row r="56" spans="1:13" ht="12.75" customHeight="1">
      <c r="A56" s="46"/>
      <c r="B56" s="46"/>
      <c r="C56" s="82">
        <v>4210</v>
      </c>
      <c r="D56" s="59" t="s">
        <v>51</v>
      </c>
      <c r="E56" s="83">
        <v>20000</v>
      </c>
      <c r="F56" s="61">
        <v>13392.8</v>
      </c>
      <c r="G56" s="61">
        <f t="shared" si="11"/>
        <v>66.964</v>
      </c>
      <c r="H56" s="51">
        <f t="shared" si="12"/>
        <v>20000</v>
      </c>
      <c r="I56" s="61">
        <f t="shared" si="13"/>
        <v>13392.8</v>
      </c>
      <c r="J56" s="61">
        <f t="shared" si="14"/>
        <v>66.964</v>
      </c>
      <c r="K56" s="61"/>
      <c r="L56" s="61"/>
      <c r="M56" s="67"/>
    </row>
    <row r="57" spans="1:13" ht="12.75" customHeight="1">
      <c r="A57" s="46"/>
      <c r="B57" s="46"/>
      <c r="C57" s="82">
        <v>4260</v>
      </c>
      <c r="D57" s="59" t="s">
        <v>57</v>
      </c>
      <c r="E57" s="83">
        <v>416092</v>
      </c>
      <c r="F57" s="61">
        <v>409324.33</v>
      </c>
      <c r="G57" s="61">
        <f t="shared" si="11"/>
        <v>98.37351595320266</v>
      </c>
      <c r="H57" s="51">
        <f t="shared" si="12"/>
        <v>416092</v>
      </c>
      <c r="I57" s="61">
        <f t="shared" si="13"/>
        <v>409324.33</v>
      </c>
      <c r="J57" s="61">
        <f t="shared" si="14"/>
        <v>98.37351595320266</v>
      </c>
      <c r="K57" s="61"/>
      <c r="L57" s="61"/>
      <c r="M57" s="67"/>
    </row>
    <row r="58" spans="1:13" ht="12.75" customHeight="1">
      <c r="A58" s="46"/>
      <c r="B58" s="46"/>
      <c r="C58" s="68">
        <v>4270</v>
      </c>
      <c r="D58" s="69" t="s">
        <v>58</v>
      </c>
      <c r="E58" s="70">
        <v>387940</v>
      </c>
      <c r="F58" s="71">
        <v>361131.61</v>
      </c>
      <c r="G58" s="71">
        <f t="shared" si="11"/>
        <v>93.08955250811981</v>
      </c>
      <c r="H58" s="72">
        <f t="shared" si="12"/>
        <v>387940</v>
      </c>
      <c r="I58" s="71">
        <f t="shared" si="13"/>
        <v>361131.61</v>
      </c>
      <c r="J58" s="71">
        <f t="shared" si="14"/>
        <v>93.08955250811981</v>
      </c>
      <c r="K58" s="93"/>
      <c r="L58" s="93"/>
      <c r="M58" s="73"/>
    </row>
    <row r="59" spans="1:13" ht="12.75" customHeight="1">
      <c r="A59" s="94"/>
      <c r="B59" s="94"/>
      <c r="C59" s="47">
        <v>4300</v>
      </c>
      <c r="D59" s="48" t="s">
        <v>111</v>
      </c>
      <c r="E59" s="49">
        <v>233760</v>
      </c>
      <c r="F59" s="61">
        <v>229029.2</v>
      </c>
      <c r="G59" s="61">
        <f t="shared" si="11"/>
        <v>97.9762149212868</v>
      </c>
      <c r="H59" s="51">
        <f t="shared" si="12"/>
        <v>233760</v>
      </c>
      <c r="I59" s="61">
        <f t="shared" si="13"/>
        <v>229029.2</v>
      </c>
      <c r="J59" s="61">
        <f t="shared" si="14"/>
        <v>97.9762149212868</v>
      </c>
      <c r="K59" s="61"/>
      <c r="L59" s="61"/>
      <c r="M59" s="60"/>
    </row>
    <row r="60" spans="1:13" ht="12.75" customHeight="1">
      <c r="A60" s="94"/>
      <c r="B60" s="94"/>
      <c r="C60" s="82">
        <v>4307</v>
      </c>
      <c r="D60" s="48" t="s">
        <v>111</v>
      </c>
      <c r="E60" s="83">
        <v>42500</v>
      </c>
      <c r="F60" s="84">
        <v>42500</v>
      </c>
      <c r="G60" s="84">
        <f t="shared" si="11"/>
        <v>100</v>
      </c>
      <c r="H60" s="85">
        <f t="shared" si="12"/>
        <v>42500</v>
      </c>
      <c r="I60" s="84">
        <f t="shared" si="13"/>
        <v>42500</v>
      </c>
      <c r="J60" s="84">
        <f t="shared" si="14"/>
        <v>100</v>
      </c>
      <c r="K60" s="95"/>
      <c r="L60" s="95"/>
      <c r="M60" s="87"/>
    </row>
    <row r="61" spans="1:13" ht="12.75" customHeight="1">
      <c r="A61" s="94"/>
      <c r="B61" s="94"/>
      <c r="C61" s="82">
        <v>4309</v>
      </c>
      <c r="D61" s="48" t="s">
        <v>111</v>
      </c>
      <c r="E61" s="83">
        <v>19000</v>
      </c>
      <c r="F61" s="84">
        <v>19000</v>
      </c>
      <c r="G61" s="84">
        <f t="shared" si="11"/>
        <v>100</v>
      </c>
      <c r="H61" s="85">
        <f t="shared" si="12"/>
        <v>19000</v>
      </c>
      <c r="I61" s="84">
        <f t="shared" si="13"/>
        <v>19000</v>
      </c>
      <c r="J61" s="84">
        <f t="shared" si="14"/>
        <v>100</v>
      </c>
      <c r="K61" s="95"/>
      <c r="L61" s="95"/>
      <c r="M61" s="87"/>
    </row>
    <row r="62" spans="1:13" ht="12" customHeight="1">
      <c r="A62" s="94"/>
      <c r="B62" s="94"/>
      <c r="C62" s="82">
        <v>4350</v>
      </c>
      <c r="D62" s="59" t="s">
        <v>140</v>
      </c>
      <c r="E62" s="83">
        <v>3000</v>
      </c>
      <c r="F62" s="84">
        <v>1623.6</v>
      </c>
      <c r="G62" s="84">
        <f t="shared" si="11"/>
        <v>54.12</v>
      </c>
      <c r="H62" s="85">
        <f t="shared" si="12"/>
        <v>3000</v>
      </c>
      <c r="I62" s="84">
        <f t="shared" si="13"/>
        <v>1623.6</v>
      </c>
      <c r="J62" s="84">
        <f t="shared" si="14"/>
        <v>54.12</v>
      </c>
      <c r="K62" s="95"/>
      <c r="L62" s="95"/>
      <c r="M62" s="87"/>
    </row>
    <row r="63" spans="1:13" ht="23.25" customHeight="1">
      <c r="A63" s="94"/>
      <c r="B63" s="94"/>
      <c r="C63" s="47">
        <v>4370</v>
      </c>
      <c r="D63" s="48" t="s">
        <v>154</v>
      </c>
      <c r="E63" s="49">
        <v>5000</v>
      </c>
      <c r="F63" s="61">
        <v>4626.22</v>
      </c>
      <c r="G63" s="61">
        <f t="shared" si="11"/>
        <v>92.5244</v>
      </c>
      <c r="H63" s="51">
        <f t="shared" si="12"/>
        <v>5000</v>
      </c>
      <c r="I63" s="61">
        <f t="shared" si="13"/>
        <v>4626.22</v>
      </c>
      <c r="J63" s="61">
        <f t="shared" si="14"/>
        <v>92.5244</v>
      </c>
      <c r="K63" s="97"/>
      <c r="L63" s="97"/>
      <c r="M63" s="67"/>
    </row>
    <row r="64" spans="1:13" ht="24" customHeight="1">
      <c r="A64" s="94"/>
      <c r="B64" s="94"/>
      <c r="C64" s="47">
        <v>4400</v>
      </c>
      <c r="D64" s="48" t="s">
        <v>159</v>
      </c>
      <c r="E64" s="49">
        <v>967537</v>
      </c>
      <c r="F64" s="61">
        <v>961707.06</v>
      </c>
      <c r="G64" s="61">
        <f t="shared" si="11"/>
        <v>99.39744526565909</v>
      </c>
      <c r="H64" s="51">
        <f t="shared" si="12"/>
        <v>967537</v>
      </c>
      <c r="I64" s="61">
        <f t="shared" si="13"/>
        <v>961707.06</v>
      </c>
      <c r="J64" s="61">
        <f t="shared" si="14"/>
        <v>99.39744526565909</v>
      </c>
      <c r="K64" s="97"/>
      <c r="L64" s="97"/>
      <c r="M64" s="67"/>
    </row>
    <row r="65" spans="1:13" ht="16.5" customHeight="1">
      <c r="A65" s="94"/>
      <c r="B65" s="94"/>
      <c r="C65" s="47">
        <v>4430</v>
      </c>
      <c r="D65" s="48" t="s">
        <v>130</v>
      </c>
      <c r="E65" s="49">
        <v>225710</v>
      </c>
      <c r="F65" s="61">
        <v>225693.05</v>
      </c>
      <c r="G65" s="61">
        <f t="shared" si="11"/>
        <v>99.99249036374108</v>
      </c>
      <c r="H65" s="51">
        <f t="shared" si="12"/>
        <v>225710</v>
      </c>
      <c r="I65" s="61">
        <f t="shared" si="13"/>
        <v>225693.05</v>
      </c>
      <c r="J65" s="61">
        <f t="shared" si="14"/>
        <v>99.99249036374108</v>
      </c>
      <c r="K65" s="97"/>
      <c r="L65" s="97"/>
      <c r="M65" s="67"/>
    </row>
    <row r="66" spans="1:13" ht="12.75" customHeight="1">
      <c r="A66" s="94"/>
      <c r="B66" s="94"/>
      <c r="C66" s="47">
        <v>4510</v>
      </c>
      <c r="D66" s="48" t="s">
        <v>225</v>
      </c>
      <c r="E66" s="49">
        <v>107700</v>
      </c>
      <c r="F66" s="61">
        <v>107669.9</v>
      </c>
      <c r="G66" s="61">
        <f t="shared" si="11"/>
        <v>99.97205199628598</v>
      </c>
      <c r="H66" s="51">
        <f t="shared" si="12"/>
        <v>107700</v>
      </c>
      <c r="I66" s="61">
        <f t="shared" si="13"/>
        <v>107669.9</v>
      </c>
      <c r="J66" s="61">
        <f t="shared" si="14"/>
        <v>99.97205199628598</v>
      </c>
      <c r="K66" s="97"/>
      <c r="L66" s="97"/>
      <c r="M66" s="67"/>
    </row>
    <row r="67" spans="1:13" ht="21.75" customHeight="1">
      <c r="A67" s="94"/>
      <c r="B67" s="94"/>
      <c r="C67" s="47">
        <v>4590</v>
      </c>
      <c r="D67" s="48" t="s">
        <v>115</v>
      </c>
      <c r="E67" s="49">
        <v>3290460</v>
      </c>
      <c r="F67" s="61">
        <v>2963608.7</v>
      </c>
      <c r="G67" s="61">
        <f t="shared" si="11"/>
        <v>90.06669888100753</v>
      </c>
      <c r="H67" s="51">
        <f>E67</f>
        <v>3290460</v>
      </c>
      <c r="I67" s="61">
        <f>F67</f>
        <v>2963608.7</v>
      </c>
      <c r="J67" s="61">
        <f t="shared" si="14"/>
        <v>90.06669888100753</v>
      </c>
      <c r="K67" s="97"/>
      <c r="L67" s="97"/>
      <c r="M67" s="67"/>
    </row>
    <row r="68" spans="1:13" ht="23.25" customHeight="1">
      <c r="A68" s="362"/>
      <c r="B68" s="362"/>
      <c r="C68" s="100">
        <v>6060</v>
      </c>
      <c r="D68" s="101" t="s">
        <v>129</v>
      </c>
      <c r="E68" s="146">
        <v>3933990</v>
      </c>
      <c r="F68" s="91">
        <v>3933989.26</v>
      </c>
      <c r="G68" s="56">
        <f t="shared" si="11"/>
        <v>99.99998118958106</v>
      </c>
      <c r="H68" s="57"/>
      <c r="I68" s="91"/>
      <c r="J68" s="91"/>
      <c r="K68" s="91">
        <f>E68</f>
        <v>3933990</v>
      </c>
      <c r="L68" s="91">
        <f>F68</f>
        <v>3933989.26</v>
      </c>
      <c r="M68" s="92">
        <f>F68/E68*100</f>
        <v>99.99998118958105</v>
      </c>
    </row>
    <row r="69" spans="1:13" s="18" customFormat="1" ht="12" customHeight="1">
      <c r="A69" s="36">
        <v>710</v>
      </c>
      <c r="B69" s="36"/>
      <c r="C69" s="66"/>
      <c r="D69" s="38" t="s">
        <v>43</v>
      </c>
      <c r="E69" s="39">
        <f>SUM(E70,E73,E76)</f>
        <v>435356</v>
      </c>
      <c r="F69" s="40">
        <f>SUM(F70,F73,F76)</f>
        <v>420704.64</v>
      </c>
      <c r="G69" s="40">
        <f aca="true" t="shared" si="15" ref="G69:G82">F69*100/E69</f>
        <v>96.6346254559487</v>
      </c>
      <c r="H69" s="39">
        <f>SUM(H70+H73+H76)</f>
        <v>435356</v>
      </c>
      <c r="I69" s="40">
        <f>SUM(I70+I73+I76)</f>
        <v>420704.64</v>
      </c>
      <c r="J69" s="40">
        <f aca="true" t="shared" si="16" ref="J69:J78">I69*100/H69</f>
        <v>96.6346254559487</v>
      </c>
      <c r="K69" s="40"/>
      <c r="L69" s="40"/>
      <c r="M69" s="40"/>
    </row>
    <row r="70" spans="1:13" s="18" customFormat="1" ht="13.5" customHeight="1">
      <c r="A70" s="41"/>
      <c r="B70" s="41">
        <v>71004</v>
      </c>
      <c r="C70" s="41"/>
      <c r="D70" s="43" t="s">
        <v>39</v>
      </c>
      <c r="E70" s="44">
        <f>SUM(E71:E72)</f>
        <v>297000</v>
      </c>
      <c r="F70" s="45">
        <f>SUM(F71:F72)</f>
        <v>292120.54</v>
      </c>
      <c r="G70" s="53">
        <f t="shared" si="15"/>
        <v>98.35708417508417</v>
      </c>
      <c r="H70" s="98">
        <f>SUM(H71:H72)</f>
        <v>297000</v>
      </c>
      <c r="I70" s="53">
        <f>SUM(I71:I72)</f>
        <v>292120.54</v>
      </c>
      <c r="J70" s="53">
        <f t="shared" si="16"/>
        <v>98.35708417508417</v>
      </c>
      <c r="K70" s="53"/>
      <c r="L70" s="53"/>
      <c r="M70" s="53"/>
    </row>
    <row r="71" spans="1:13" s="19" customFormat="1" ht="12" customHeight="1">
      <c r="A71" s="46"/>
      <c r="B71" s="46"/>
      <c r="C71" s="47">
        <v>4170</v>
      </c>
      <c r="D71" s="48" t="s">
        <v>125</v>
      </c>
      <c r="E71" s="49">
        <v>4500</v>
      </c>
      <c r="F71" s="61">
        <v>3000</v>
      </c>
      <c r="G71" s="97">
        <f t="shared" si="15"/>
        <v>66.66666666666667</v>
      </c>
      <c r="H71" s="99">
        <f>E71</f>
        <v>4500</v>
      </c>
      <c r="I71" s="97">
        <f>F71</f>
        <v>3000</v>
      </c>
      <c r="J71" s="97">
        <f t="shared" si="16"/>
        <v>66.66666666666667</v>
      </c>
      <c r="K71" s="97"/>
      <c r="L71" s="97"/>
      <c r="M71" s="67"/>
    </row>
    <row r="72" spans="1:13" s="19" customFormat="1" ht="12" customHeight="1">
      <c r="A72" s="46"/>
      <c r="B72" s="46"/>
      <c r="C72" s="68">
        <v>4300</v>
      </c>
      <c r="D72" s="69" t="s">
        <v>41</v>
      </c>
      <c r="E72" s="70">
        <v>292500</v>
      </c>
      <c r="F72" s="71">
        <v>289120.54</v>
      </c>
      <c r="G72" s="93">
        <f t="shared" si="15"/>
        <v>98.84462905982905</v>
      </c>
      <c r="H72" s="166">
        <f>E72</f>
        <v>292500</v>
      </c>
      <c r="I72" s="93">
        <f>F72</f>
        <v>289120.54</v>
      </c>
      <c r="J72" s="93">
        <f t="shared" si="16"/>
        <v>98.84462905982905</v>
      </c>
      <c r="K72" s="93"/>
      <c r="L72" s="93"/>
      <c r="M72" s="73"/>
    </row>
    <row r="73" spans="1:13" s="20" customFormat="1" ht="13.5" customHeight="1">
      <c r="A73" s="281"/>
      <c r="B73" s="281">
        <v>71014</v>
      </c>
      <c r="C73" s="281"/>
      <c r="D73" s="282" t="s">
        <v>40</v>
      </c>
      <c r="E73" s="283">
        <f>SUM(E74,E75)</f>
        <v>133910</v>
      </c>
      <c r="F73" s="283">
        <f>SUM(F74,F75)</f>
        <v>124138.1</v>
      </c>
      <c r="G73" s="284">
        <f t="shared" si="15"/>
        <v>92.70263609887238</v>
      </c>
      <c r="H73" s="285">
        <f>SUM(H74:H75)</f>
        <v>133910</v>
      </c>
      <c r="I73" s="284">
        <f>SUM(I74:I75)</f>
        <v>124138.1</v>
      </c>
      <c r="J73" s="284">
        <f t="shared" si="16"/>
        <v>92.70263609887238</v>
      </c>
      <c r="K73" s="285"/>
      <c r="L73" s="285"/>
      <c r="M73" s="284"/>
    </row>
    <row r="74" spans="1:13" s="20" customFormat="1" ht="19.5" customHeight="1">
      <c r="A74" s="286"/>
      <c r="B74" s="286"/>
      <c r="C74" s="287">
        <v>2710</v>
      </c>
      <c r="D74" s="288" t="s">
        <v>161</v>
      </c>
      <c r="E74" s="291">
        <v>8856</v>
      </c>
      <c r="F74" s="292">
        <v>8856</v>
      </c>
      <c r="G74" s="293">
        <f>F74*100/E74</f>
        <v>100</v>
      </c>
      <c r="H74" s="294">
        <f>E74</f>
        <v>8856</v>
      </c>
      <c r="I74" s="293">
        <f>F74</f>
        <v>8856</v>
      </c>
      <c r="J74" s="293">
        <f>G74</f>
        <v>100</v>
      </c>
      <c r="K74" s="294"/>
      <c r="L74" s="294"/>
      <c r="M74" s="293"/>
    </row>
    <row r="75" spans="1:13" s="19" customFormat="1" ht="12" customHeight="1">
      <c r="A75" s="46"/>
      <c r="B75" s="46"/>
      <c r="C75" s="105">
        <v>4300</v>
      </c>
      <c r="D75" s="141" t="s">
        <v>41</v>
      </c>
      <c r="E75" s="142">
        <v>125054</v>
      </c>
      <c r="F75" s="56">
        <v>115282.1</v>
      </c>
      <c r="G75" s="169">
        <f t="shared" si="15"/>
        <v>92.18585571033313</v>
      </c>
      <c r="H75" s="170">
        <f>E75</f>
        <v>125054</v>
      </c>
      <c r="I75" s="169">
        <f>F75</f>
        <v>115282.1</v>
      </c>
      <c r="J75" s="169">
        <f t="shared" si="16"/>
        <v>92.18585571033313</v>
      </c>
      <c r="K75" s="169"/>
      <c r="L75" s="169"/>
      <c r="M75" s="58"/>
    </row>
    <row r="76" spans="1:13" s="20" customFormat="1" ht="14.25" customHeight="1">
      <c r="A76" s="41"/>
      <c r="B76" s="41">
        <v>71035</v>
      </c>
      <c r="C76" s="41"/>
      <c r="D76" s="43" t="s">
        <v>42</v>
      </c>
      <c r="E76" s="44">
        <f>SUM(E77:E78)</f>
        <v>4446</v>
      </c>
      <c r="F76" s="45">
        <f>SUM(F77:F78)</f>
        <v>4446</v>
      </c>
      <c r="G76" s="53">
        <f t="shared" si="15"/>
        <v>100</v>
      </c>
      <c r="H76" s="98">
        <f>SUM(H77:H78)</f>
        <v>4446</v>
      </c>
      <c r="I76" s="53">
        <f>SUM(I77:I78)</f>
        <v>4446</v>
      </c>
      <c r="J76" s="98">
        <f t="shared" si="16"/>
        <v>100</v>
      </c>
      <c r="K76" s="98"/>
      <c r="L76" s="98"/>
      <c r="M76" s="53"/>
    </row>
    <row r="77" spans="1:13" s="19" customFormat="1" ht="11.25" customHeight="1">
      <c r="A77" s="68"/>
      <c r="B77" s="68"/>
      <c r="C77" s="82">
        <v>4210</v>
      </c>
      <c r="D77" s="59" t="s">
        <v>36</v>
      </c>
      <c r="E77" s="49">
        <v>2446</v>
      </c>
      <c r="F77" s="103">
        <v>2446</v>
      </c>
      <c r="G77" s="61">
        <f t="shared" si="15"/>
        <v>100</v>
      </c>
      <c r="H77" s="51">
        <f>E77</f>
        <v>2446</v>
      </c>
      <c r="I77" s="97">
        <f>F77</f>
        <v>2446</v>
      </c>
      <c r="J77" s="61">
        <f t="shared" si="16"/>
        <v>100</v>
      </c>
      <c r="K77" s="103"/>
      <c r="L77" s="103"/>
      <c r="M77" s="104"/>
    </row>
    <row r="78" spans="1:13" s="19" customFormat="1" ht="11.25" customHeight="1">
      <c r="A78" s="105"/>
      <c r="B78" s="105"/>
      <c r="C78" s="100">
        <v>4270</v>
      </c>
      <c r="D78" s="101" t="s">
        <v>58</v>
      </c>
      <c r="E78" s="90">
        <v>2000</v>
      </c>
      <c r="F78" s="91">
        <v>2000</v>
      </c>
      <c r="G78" s="91">
        <f t="shared" si="15"/>
        <v>100</v>
      </c>
      <c r="H78" s="106">
        <f>E78</f>
        <v>2000</v>
      </c>
      <c r="I78" s="102">
        <f>F78</f>
        <v>2000</v>
      </c>
      <c r="J78" s="91">
        <f t="shared" si="16"/>
        <v>100</v>
      </c>
      <c r="K78" s="102"/>
      <c r="L78" s="102"/>
      <c r="M78" s="92"/>
    </row>
    <row r="79" spans="1:13" s="19" customFormat="1" ht="13.5" customHeight="1">
      <c r="A79" s="36">
        <v>720</v>
      </c>
      <c r="B79" s="36"/>
      <c r="C79" s="66"/>
      <c r="D79" s="295" t="s">
        <v>207</v>
      </c>
      <c r="E79" s="39">
        <f>SUM(E80)</f>
        <v>7849</v>
      </c>
      <c r="F79" s="40">
        <f>SUM(F80)</f>
        <v>7847.4</v>
      </c>
      <c r="G79" s="40">
        <f t="shared" si="15"/>
        <v>99.97961523760989</v>
      </c>
      <c r="H79" s="39"/>
      <c r="I79" s="40"/>
      <c r="J79" s="40"/>
      <c r="K79" s="40">
        <f>K80</f>
        <v>7849</v>
      </c>
      <c r="L79" s="40">
        <f>L80</f>
        <v>7847.4</v>
      </c>
      <c r="M79" s="40">
        <f>L79*100/K79</f>
        <v>99.97961523760989</v>
      </c>
    </row>
    <row r="80" spans="1:13" s="19" customFormat="1" ht="12.75" customHeight="1">
      <c r="A80" s="62"/>
      <c r="B80" s="62">
        <v>72095</v>
      </c>
      <c r="C80" s="62"/>
      <c r="D80" s="25" t="s">
        <v>208</v>
      </c>
      <c r="E80" s="44">
        <f>SUM(E81:E82)</f>
        <v>7849</v>
      </c>
      <c r="F80" s="45">
        <f>SUM(F81:F82)</f>
        <v>7847.4</v>
      </c>
      <c r="G80" s="45">
        <f>F80*100/E80</f>
        <v>99.97961523760989</v>
      </c>
      <c r="H80" s="44"/>
      <c r="I80" s="44"/>
      <c r="J80" s="45"/>
      <c r="K80" s="45">
        <f>SUM(K81:K82)</f>
        <v>7849</v>
      </c>
      <c r="L80" s="45">
        <f>SUM(L81:L82)</f>
        <v>7847.4</v>
      </c>
      <c r="M80" s="45">
        <f>L80*100/K80</f>
        <v>99.97961523760989</v>
      </c>
    </row>
    <row r="81" spans="1:13" s="19" customFormat="1" ht="11.25" customHeight="1">
      <c r="A81" s="46"/>
      <c r="B81" s="46"/>
      <c r="C81" s="82">
        <v>6057</v>
      </c>
      <c r="D81" s="69" t="s">
        <v>69</v>
      </c>
      <c r="E81" s="83">
        <v>5670</v>
      </c>
      <c r="F81" s="61">
        <v>5669.75</v>
      </c>
      <c r="G81" s="61">
        <f t="shared" si="15"/>
        <v>99.99559082892416</v>
      </c>
      <c r="H81" s="51"/>
      <c r="I81" s="61"/>
      <c r="J81" s="61"/>
      <c r="K81" s="61">
        <f>E81</f>
        <v>5670</v>
      </c>
      <c r="L81" s="61">
        <f>F81</f>
        <v>5669.75</v>
      </c>
      <c r="M81" s="61">
        <f>L81*100/K81</f>
        <v>99.99559082892416</v>
      </c>
    </row>
    <row r="82" spans="1:13" s="19" customFormat="1" ht="12" customHeight="1">
      <c r="A82" s="105"/>
      <c r="B82" s="105"/>
      <c r="C82" s="167">
        <v>6059</v>
      </c>
      <c r="D82" s="69" t="s">
        <v>69</v>
      </c>
      <c r="E82" s="168">
        <v>2179</v>
      </c>
      <c r="F82" s="169">
        <v>2177.65</v>
      </c>
      <c r="G82" s="169">
        <f t="shared" si="15"/>
        <v>99.93804497475907</v>
      </c>
      <c r="H82" s="170"/>
      <c r="I82" s="169"/>
      <c r="J82" s="169"/>
      <c r="K82" s="169">
        <f>E82</f>
        <v>2179</v>
      </c>
      <c r="L82" s="169">
        <f>F82</f>
        <v>2177.65</v>
      </c>
      <c r="M82" s="169">
        <f>L82*100/K82</f>
        <v>99.93804497475907</v>
      </c>
    </row>
    <row r="83" spans="1:13" s="18" customFormat="1" ht="14.25" customHeight="1">
      <c r="A83" s="36">
        <v>750</v>
      </c>
      <c r="B83" s="36"/>
      <c r="C83" s="66"/>
      <c r="D83" s="38" t="s">
        <v>12</v>
      </c>
      <c r="E83" s="39">
        <f>E84+E90+E92+E97+E120+E123</f>
        <v>13505468</v>
      </c>
      <c r="F83" s="40">
        <f>F84+F90+F92+F97+F120+F123</f>
        <v>13068797.11</v>
      </c>
      <c r="G83" s="40">
        <f aca="true" t="shared" si="17" ref="G83:G98">F83*100/E83</f>
        <v>96.76671041684746</v>
      </c>
      <c r="H83" s="39">
        <f>H84+H90+H92+H97+H120+H123</f>
        <v>13309733</v>
      </c>
      <c r="I83" s="40">
        <f>I84+I90+I92+I97+I120+I123</f>
        <v>12882223.099999998</v>
      </c>
      <c r="J83" s="40">
        <f>I83*100/H83</f>
        <v>96.78799041273028</v>
      </c>
      <c r="K83" s="40">
        <f>K84+K90+K92+K97+K120+K123</f>
        <v>195735</v>
      </c>
      <c r="L83" s="40">
        <f>L84+L90+L92+L97+L120+L123</f>
        <v>186574.01</v>
      </c>
      <c r="M83" s="40">
        <f>L83*100/K83</f>
        <v>95.31969755025928</v>
      </c>
    </row>
    <row r="84" spans="1:13" s="18" customFormat="1" ht="13.5" customHeight="1">
      <c r="A84" s="41"/>
      <c r="B84" s="41">
        <v>75011</v>
      </c>
      <c r="C84" s="41"/>
      <c r="D84" s="43" t="s">
        <v>11</v>
      </c>
      <c r="E84" s="44">
        <f>SUM(E85:E89)</f>
        <v>264416</v>
      </c>
      <c r="F84" s="45">
        <f>SUM(F85:F89)</f>
        <v>264416</v>
      </c>
      <c r="G84" s="45">
        <f t="shared" si="17"/>
        <v>100</v>
      </c>
      <c r="H84" s="44">
        <f>SUM(H85:H89)</f>
        <v>264416</v>
      </c>
      <c r="I84" s="45">
        <f>SUM(I85:I89)</f>
        <v>264416</v>
      </c>
      <c r="J84" s="98">
        <f>I84*100/H84</f>
        <v>100</v>
      </c>
      <c r="K84" s="53"/>
      <c r="L84" s="53"/>
      <c r="M84" s="53"/>
    </row>
    <row r="85" spans="1:13" s="19" customFormat="1" ht="11.25" customHeight="1">
      <c r="A85" s="46"/>
      <c r="B85" s="46"/>
      <c r="C85" s="82">
        <v>4010</v>
      </c>
      <c r="D85" s="59" t="s">
        <v>44</v>
      </c>
      <c r="E85" s="83">
        <v>206889</v>
      </c>
      <c r="F85" s="107">
        <v>206889</v>
      </c>
      <c r="G85" s="108">
        <f t="shared" si="17"/>
        <v>100</v>
      </c>
      <c r="H85" s="109">
        <f aca="true" t="shared" si="18" ref="H85:I89">E85</f>
        <v>206889</v>
      </c>
      <c r="I85" s="108">
        <f t="shared" si="18"/>
        <v>206889</v>
      </c>
      <c r="J85" s="108">
        <f>I85*100/H85</f>
        <v>100</v>
      </c>
      <c r="K85" s="108"/>
      <c r="L85" s="108"/>
      <c r="M85" s="87"/>
    </row>
    <row r="86" spans="1:13" s="19" customFormat="1" ht="11.25" customHeight="1">
      <c r="A86" s="46"/>
      <c r="B86" s="46"/>
      <c r="C86" s="47">
        <v>4040</v>
      </c>
      <c r="D86" s="48" t="s">
        <v>45</v>
      </c>
      <c r="E86" s="49">
        <v>16000</v>
      </c>
      <c r="F86" s="110">
        <v>16000</v>
      </c>
      <c r="G86" s="108">
        <f t="shared" si="17"/>
        <v>100</v>
      </c>
      <c r="H86" s="109">
        <f t="shared" si="18"/>
        <v>16000</v>
      </c>
      <c r="I86" s="108">
        <f t="shared" si="18"/>
        <v>16000</v>
      </c>
      <c r="J86" s="108">
        <f aca="true" t="shared" si="19" ref="J86:J113">I86*100/H86</f>
        <v>100</v>
      </c>
      <c r="K86" s="111"/>
      <c r="L86" s="111"/>
      <c r="M86" s="67"/>
    </row>
    <row r="87" spans="1:13" s="19" customFormat="1" ht="11.25" customHeight="1">
      <c r="A87" s="46"/>
      <c r="B87" s="46"/>
      <c r="C87" s="47">
        <v>4110</v>
      </c>
      <c r="D87" s="48" t="s">
        <v>46</v>
      </c>
      <c r="E87" s="49">
        <v>31927</v>
      </c>
      <c r="F87" s="110">
        <v>31927</v>
      </c>
      <c r="G87" s="108">
        <f t="shared" si="17"/>
        <v>100</v>
      </c>
      <c r="H87" s="109">
        <f t="shared" si="18"/>
        <v>31927</v>
      </c>
      <c r="I87" s="108">
        <f t="shared" si="18"/>
        <v>31927</v>
      </c>
      <c r="J87" s="108">
        <f t="shared" si="19"/>
        <v>100</v>
      </c>
      <c r="K87" s="111"/>
      <c r="L87" s="111"/>
      <c r="M87" s="67"/>
    </row>
    <row r="88" spans="1:13" s="19" customFormat="1" ht="11.25" customHeight="1">
      <c r="A88" s="46"/>
      <c r="B88" s="46"/>
      <c r="C88" s="47">
        <v>4120</v>
      </c>
      <c r="D88" s="48" t="s">
        <v>35</v>
      </c>
      <c r="E88" s="49">
        <v>5000</v>
      </c>
      <c r="F88" s="110">
        <v>5000</v>
      </c>
      <c r="G88" s="108">
        <f t="shared" si="17"/>
        <v>100</v>
      </c>
      <c r="H88" s="109">
        <f t="shared" si="18"/>
        <v>5000</v>
      </c>
      <c r="I88" s="108">
        <f t="shared" si="18"/>
        <v>5000</v>
      </c>
      <c r="J88" s="108">
        <f t="shared" si="19"/>
        <v>100</v>
      </c>
      <c r="K88" s="111"/>
      <c r="L88" s="111"/>
      <c r="M88" s="67"/>
    </row>
    <row r="89" spans="1:13" s="19" customFormat="1" ht="12.75" customHeight="1">
      <c r="A89" s="46"/>
      <c r="B89" s="46"/>
      <c r="C89" s="68">
        <v>4440</v>
      </c>
      <c r="D89" s="69" t="s">
        <v>68</v>
      </c>
      <c r="E89" s="70">
        <v>4600</v>
      </c>
      <c r="F89" s="112">
        <v>4600</v>
      </c>
      <c r="G89" s="108">
        <f t="shared" si="17"/>
        <v>100</v>
      </c>
      <c r="H89" s="109">
        <f t="shared" si="18"/>
        <v>4600</v>
      </c>
      <c r="I89" s="108">
        <f t="shared" si="18"/>
        <v>4600</v>
      </c>
      <c r="J89" s="113">
        <f t="shared" si="19"/>
        <v>100</v>
      </c>
      <c r="K89" s="114"/>
      <c r="L89" s="114"/>
      <c r="M89" s="92"/>
    </row>
    <row r="90" spans="1:13" s="20" customFormat="1" ht="12" customHeight="1">
      <c r="A90" s="41"/>
      <c r="B90" s="41">
        <v>75020</v>
      </c>
      <c r="C90" s="41"/>
      <c r="D90" s="43" t="s">
        <v>47</v>
      </c>
      <c r="E90" s="98">
        <f>SUM(E91:E91)</f>
        <v>180000</v>
      </c>
      <c r="F90" s="53">
        <f>SUM(F91:F91)</f>
        <v>174834</v>
      </c>
      <c r="G90" s="53">
        <f t="shared" si="17"/>
        <v>97.13</v>
      </c>
      <c r="H90" s="98">
        <f>SUM(H91:H91)</f>
        <v>180000</v>
      </c>
      <c r="I90" s="266">
        <f>SUM(I91:I91)</f>
        <v>174834</v>
      </c>
      <c r="J90" s="296">
        <f t="shared" si="19"/>
        <v>97.13</v>
      </c>
      <c r="K90" s="53"/>
      <c r="L90" s="53"/>
      <c r="M90" s="53"/>
    </row>
    <row r="91" spans="1:13" s="19" customFormat="1" ht="23.25" customHeight="1">
      <c r="A91" s="46"/>
      <c r="B91" s="46"/>
      <c r="C91" s="82">
        <v>2710</v>
      </c>
      <c r="D91" s="59" t="s">
        <v>161</v>
      </c>
      <c r="E91" s="83">
        <v>180000</v>
      </c>
      <c r="F91" s="84">
        <v>174834</v>
      </c>
      <c r="G91" s="95">
        <f t="shared" si="17"/>
        <v>97.13</v>
      </c>
      <c r="H91" s="115">
        <f>E91</f>
        <v>180000</v>
      </c>
      <c r="I91" s="95">
        <f>F91</f>
        <v>174834</v>
      </c>
      <c r="J91" s="108">
        <f t="shared" si="19"/>
        <v>97.13</v>
      </c>
      <c r="K91" s="95"/>
      <c r="L91" s="95"/>
      <c r="M91" s="87"/>
    </row>
    <row r="92" spans="1:13" s="20" customFormat="1" ht="13.5" customHeight="1">
      <c r="A92" s="41"/>
      <c r="B92" s="41">
        <v>75022</v>
      </c>
      <c r="C92" s="41"/>
      <c r="D92" s="43" t="s">
        <v>48</v>
      </c>
      <c r="E92" s="44">
        <f>SUM(E93:E96)</f>
        <v>397594</v>
      </c>
      <c r="F92" s="45">
        <f>SUM(F93:F96)</f>
        <v>381884.04</v>
      </c>
      <c r="G92" s="45">
        <f t="shared" si="17"/>
        <v>96.04874319028958</v>
      </c>
      <c r="H92" s="44">
        <f>SUM(H93:H96)</f>
        <v>397594</v>
      </c>
      <c r="I92" s="45">
        <f>SUM(I93:I96)</f>
        <v>381884.04</v>
      </c>
      <c r="J92" s="45">
        <f>I92*100/H92</f>
        <v>96.04874319028958</v>
      </c>
      <c r="K92" s="266"/>
      <c r="L92" s="53"/>
      <c r="M92" s="53"/>
    </row>
    <row r="93" spans="1:13" s="19" customFormat="1" ht="11.25">
      <c r="A93" s="46"/>
      <c r="B93" s="46"/>
      <c r="C93" s="82">
        <v>3030</v>
      </c>
      <c r="D93" s="59" t="s">
        <v>50</v>
      </c>
      <c r="E93" s="83">
        <v>341594</v>
      </c>
      <c r="F93" s="107">
        <v>326449.2</v>
      </c>
      <c r="G93" s="108">
        <f t="shared" si="17"/>
        <v>95.56643266567914</v>
      </c>
      <c r="H93" s="109">
        <f aca="true" t="shared" si="20" ref="H93:I96">E93</f>
        <v>341594</v>
      </c>
      <c r="I93" s="108">
        <f t="shared" si="20"/>
        <v>326449.2</v>
      </c>
      <c r="J93" s="108">
        <f t="shared" si="19"/>
        <v>95.56643266567914</v>
      </c>
      <c r="K93" s="108"/>
      <c r="L93" s="108"/>
      <c r="M93" s="87"/>
    </row>
    <row r="94" spans="1:13" s="19" customFormat="1" ht="11.25">
      <c r="A94" s="46"/>
      <c r="B94" s="46"/>
      <c r="C94" s="47">
        <v>4210</v>
      </c>
      <c r="D94" s="48" t="s">
        <v>51</v>
      </c>
      <c r="E94" s="49">
        <v>10000</v>
      </c>
      <c r="F94" s="110">
        <v>9574.86</v>
      </c>
      <c r="G94" s="108">
        <f t="shared" si="17"/>
        <v>95.7486</v>
      </c>
      <c r="H94" s="109">
        <f t="shared" si="20"/>
        <v>10000</v>
      </c>
      <c r="I94" s="108">
        <f t="shared" si="20"/>
        <v>9574.86</v>
      </c>
      <c r="J94" s="108">
        <f t="shared" si="19"/>
        <v>95.7486</v>
      </c>
      <c r="K94" s="111"/>
      <c r="L94" s="111"/>
      <c r="M94" s="67"/>
    </row>
    <row r="95" spans="1:13" s="19" customFormat="1" ht="11.25">
      <c r="A95" s="46"/>
      <c r="B95" s="46"/>
      <c r="C95" s="47">
        <v>4300</v>
      </c>
      <c r="D95" s="48" t="s">
        <v>52</v>
      </c>
      <c r="E95" s="49">
        <v>45000</v>
      </c>
      <c r="F95" s="110">
        <v>44925.94</v>
      </c>
      <c r="G95" s="108">
        <f t="shared" si="17"/>
        <v>99.83542222222222</v>
      </c>
      <c r="H95" s="109">
        <f t="shared" si="20"/>
        <v>45000</v>
      </c>
      <c r="I95" s="108">
        <f t="shared" si="20"/>
        <v>44925.94</v>
      </c>
      <c r="J95" s="108">
        <f t="shared" si="19"/>
        <v>99.83542222222222</v>
      </c>
      <c r="K95" s="111"/>
      <c r="L95" s="111"/>
      <c r="M95" s="67"/>
    </row>
    <row r="96" spans="1:13" s="19" customFormat="1" ht="21">
      <c r="A96" s="46"/>
      <c r="B96" s="46"/>
      <c r="C96" s="68">
        <v>4370</v>
      </c>
      <c r="D96" s="69" t="s">
        <v>156</v>
      </c>
      <c r="E96" s="70">
        <v>1000</v>
      </c>
      <c r="F96" s="112">
        <v>934.04</v>
      </c>
      <c r="G96" s="108">
        <f t="shared" si="17"/>
        <v>93.404</v>
      </c>
      <c r="H96" s="109">
        <f t="shared" si="20"/>
        <v>1000</v>
      </c>
      <c r="I96" s="108">
        <f t="shared" si="20"/>
        <v>934.04</v>
      </c>
      <c r="J96" s="108">
        <f t="shared" si="19"/>
        <v>93.404</v>
      </c>
      <c r="K96" s="114"/>
      <c r="L96" s="114"/>
      <c r="M96" s="73"/>
    </row>
    <row r="97" spans="1:13" s="20" customFormat="1" ht="13.5" customHeight="1">
      <c r="A97" s="41"/>
      <c r="B97" s="41">
        <v>75023</v>
      </c>
      <c r="C97" s="41"/>
      <c r="D97" s="43" t="s">
        <v>49</v>
      </c>
      <c r="E97" s="44">
        <f>SUM(E98:E102,E103:E119)</f>
        <v>11834153</v>
      </c>
      <c r="F97" s="45">
        <f>SUM(F98:F102,F103:F119)</f>
        <v>11480825.319999998</v>
      </c>
      <c r="G97" s="45">
        <f t="shared" si="17"/>
        <v>97.0143390912725</v>
      </c>
      <c r="H97" s="44">
        <f>SUM(H98:H102,H103:H119)</f>
        <v>11643037</v>
      </c>
      <c r="I97" s="45">
        <f>SUM(I98:I102,I103:I119)</f>
        <v>11294467.219999999</v>
      </c>
      <c r="J97" s="45">
        <f>I97*100/H97</f>
        <v>97.00619537668737</v>
      </c>
      <c r="K97" s="45">
        <f>SUM(K98:K102,K103:K119)</f>
        <v>191116</v>
      </c>
      <c r="L97" s="45">
        <f>SUM(L98:L102,L103:L119)</f>
        <v>186358.1</v>
      </c>
      <c r="M97" s="45">
        <f>L97*100/K97</f>
        <v>97.51046484857365</v>
      </c>
    </row>
    <row r="98" spans="1:13" s="19" customFormat="1" ht="11.25">
      <c r="A98" s="46"/>
      <c r="B98" s="46"/>
      <c r="C98" s="82">
        <v>3020</v>
      </c>
      <c r="D98" s="59" t="s">
        <v>128</v>
      </c>
      <c r="E98" s="83">
        <v>16000</v>
      </c>
      <c r="F98" s="107">
        <v>13162.89</v>
      </c>
      <c r="G98" s="108">
        <f t="shared" si="17"/>
        <v>82.2680625</v>
      </c>
      <c r="H98" s="109">
        <f>E98</f>
        <v>16000</v>
      </c>
      <c r="I98" s="108">
        <f>F98</f>
        <v>13162.89</v>
      </c>
      <c r="J98" s="108">
        <f t="shared" si="19"/>
        <v>82.2680625</v>
      </c>
      <c r="K98" s="108"/>
      <c r="L98" s="108"/>
      <c r="M98" s="87"/>
    </row>
    <row r="99" spans="1:13" s="19" customFormat="1" ht="11.25">
      <c r="A99" s="46"/>
      <c r="B99" s="46"/>
      <c r="C99" s="47">
        <v>4010</v>
      </c>
      <c r="D99" s="48" t="s">
        <v>44</v>
      </c>
      <c r="E99" s="49">
        <v>5248000</v>
      </c>
      <c r="F99" s="110">
        <v>5199350</v>
      </c>
      <c r="G99" s="108">
        <f aca="true" t="shared" si="21" ref="G99:G114">F99*100/E99</f>
        <v>99.07298018292683</v>
      </c>
      <c r="H99" s="109">
        <f aca="true" t="shared" si="22" ref="H99:H114">E99</f>
        <v>5248000</v>
      </c>
      <c r="I99" s="108">
        <f aca="true" t="shared" si="23" ref="I99:I114">F99</f>
        <v>5199350</v>
      </c>
      <c r="J99" s="108">
        <f t="shared" si="19"/>
        <v>99.07298018292683</v>
      </c>
      <c r="K99" s="111"/>
      <c r="L99" s="111"/>
      <c r="M99" s="67"/>
    </row>
    <row r="100" spans="1:13" s="19" customFormat="1" ht="11.25">
      <c r="A100" s="46"/>
      <c r="B100" s="46"/>
      <c r="C100" s="47">
        <v>4040</v>
      </c>
      <c r="D100" s="48" t="s">
        <v>45</v>
      </c>
      <c r="E100" s="49">
        <v>349894</v>
      </c>
      <c r="F100" s="110">
        <v>349893.59</v>
      </c>
      <c r="G100" s="108">
        <f t="shared" si="21"/>
        <v>99.99988282165455</v>
      </c>
      <c r="H100" s="109">
        <f t="shared" si="22"/>
        <v>349894</v>
      </c>
      <c r="I100" s="108">
        <f t="shared" si="23"/>
        <v>349893.59</v>
      </c>
      <c r="J100" s="108">
        <f t="shared" si="19"/>
        <v>99.99988282165455</v>
      </c>
      <c r="K100" s="111"/>
      <c r="L100" s="111"/>
      <c r="M100" s="67"/>
    </row>
    <row r="101" spans="1:13" s="19" customFormat="1" ht="11.25">
      <c r="A101" s="46"/>
      <c r="B101" s="46"/>
      <c r="C101" s="68">
        <v>4100</v>
      </c>
      <c r="D101" s="69" t="s">
        <v>226</v>
      </c>
      <c r="E101" s="70">
        <v>187835</v>
      </c>
      <c r="F101" s="112">
        <v>187834.45</v>
      </c>
      <c r="G101" s="113">
        <f t="shared" si="21"/>
        <v>99.99970718982085</v>
      </c>
      <c r="H101" s="125">
        <f t="shared" si="22"/>
        <v>187835</v>
      </c>
      <c r="I101" s="113">
        <f t="shared" si="23"/>
        <v>187834.45</v>
      </c>
      <c r="J101" s="113">
        <f t="shared" si="19"/>
        <v>99.99970718982085</v>
      </c>
      <c r="K101" s="114"/>
      <c r="L101" s="114"/>
      <c r="M101" s="73"/>
    </row>
    <row r="102" spans="1:13" s="19" customFormat="1" ht="11.25">
      <c r="A102" s="46"/>
      <c r="B102" s="46"/>
      <c r="C102" s="68">
        <v>4110</v>
      </c>
      <c r="D102" s="69" t="s">
        <v>46</v>
      </c>
      <c r="E102" s="70">
        <v>945970</v>
      </c>
      <c r="F102" s="112">
        <v>922242.2</v>
      </c>
      <c r="G102" s="113">
        <f t="shared" si="21"/>
        <v>97.491696354007</v>
      </c>
      <c r="H102" s="125">
        <f t="shared" si="22"/>
        <v>945970</v>
      </c>
      <c r="I102" s="113">
        <f t="shared" si="23"/>
        <v>922242.2</v>
      </c>
      <c r="J102" s="113">
        <f t="shared" si="19"/>
        <v>97.491696354007</v>
      </c>
      <c r="K102" s="114"/>
      <c r="L102" s="114"/>
      <c r="M102" s="73"/>
    </row>
    <row r="103" spans="1:13" s="19" customFormat="1" ht="11.25">
      <c r="A103" s="46"/>
      <c r="B103" s="46"/>
      <c r="C103" s="47">
        <v>4120</v>
      </c>
      <c r="D103" s="48" t="s">
        <v>35</v>
      </c>
      <c r="E103" s="49">
        <v>138000</v>
      </c>
      <c r="F103" s="110">
        <v>92757.07</v>
      </c>
      <c r="G103" s="108">
        <f t="shared" si="21"/>
        <v>67.21526811594202</v>
      </c>
      <c r="H103" s="109">
        <f t="shared" si="22"/>
        <v>138000</v>
      </c>
      <c r="I103" s="108">
        <f t="shared" si="23"/>
        <v>92757.07</v>
      </c>
      <c r="J103" s="108">
        <f t="shared" si="19"/>
        <v>67.21526811594202</v>
      </c>
      <c r="K103" s="111"/>
      <c r="L103" s="111"/>
      <c r="M103" s="67"/>
    </row>
    <row r="104" spans="1:13" s="19" customFormat="1" ht="11.25">
      <c r="A104" s="46"/>
      <c r="B104" s="46"/>
      <c r="C104" s="47">
        <v>4140</v>
      </c>
      <c r="D104" s="48" t="s">
        <v>54</v>
      </c>
      <c r="E104" s="49">
        <v>20000</v>
      </c>
      <c r="F104" s="110">
        <v>6485</v>
      </c>
      <c r="G104" s="108">
        <f t="shared" si="21"/>
        <v>32.425</v>
      </c>
      <c r="H104" s="109">
        <f t="shared" si="22"/>
        <v>20000</v>
      </c>
      <c r="I104" s="108">
        <f t="shared" si="23"/>
        <v>6485</v>
      </c>
      <c r="J104" s="108">
        <f t="shared" si="19"/>
        <v>32.425</v>
      </c>
      <c r="K104" s="111"/>
      <c r="L104" s="111"/>
      <c r="M104" s="67"/>
    </row>
    <row r="105" spans="1:13" s="19" customFormat="1" ht="11.25">
      <c r="A105" s="46"/>
      <c r="B105" s="46"/>
      <c r="C105" s="47">
        <v>4170</v>
      </c>
      <c r="D105" s="59" t="s">
        <v>125</v>
      </c>
      <c r="E105" s="49">
        <v>549616</v>
      </c>
      <c r="F105" s="110">
        <v>510490</v>
      </c>
      <c r="G105" s="108">
        <f t="shared" si="21"/>
        <v>92.88121160956013</v>
      </c>
      <c r="H105" s="109">
        <f t="shared" si="22"/>
        <v>549616</v>
      </c>
      <c r="I105" s="108">
        <f t="shared" si="23"/>
        <v>510490</v>
      </c>
      <c r="J105" s="108">
        <f t="shared" si="19"/>
        <v>92.88121160956013</v>
      </c>
      <c r="K105" s="111"/>
      <c r="L105" s="111"/>
      <c r="M105" s="67"/>
    </row>
    <row r="106" spans="1:13" s="19" customFormat="1" ht="13.5" customHeight="1">
      <c r="A106" s="46"/>
      <c r="B106" s="46"/>
      <c r="C106" s="47">
        <v>4210</v>
      </c>
      <c r="D106" s="48" t="s">
        <v>36</v>
      </c>
      <c r="E106" s="49">
        <v>595000</v>
      </c>
      <c r="F106" s="110">
        <v>539564.15</v>
      </c>
      <c r="G106" s="108">
        <f t="shared" si="21"/>
        <v>90.68305042016807</v>
      </c>
      <c r="H106" s="109">
        <f t="shared" si="22"/>
        <v>595000</v>
      </c>
      <c r="I106" s="108">
        <f t="shared" si="23"/>
        <v>539564.15</v>
      </c>
      <c r="J106" s="108">
        <f t="shared" si="19"/>
        <v>90.68305042016807</v>
      </c>
      <c r="K106" s="111"/>
      <c r="L106" s="111"/>
      <c r="M106" s="67"/>
    </row>
    <row r="107" spans="1:13" s="19" customFormat="1" ht="11.25">
      <c r="A107" s="105"/>
      <c r="B107" s="105"/>
      <c r="C107" s="100">
        <v>4260</v>
      </c>
      <c r="D107" s="101" t="s">
        <v>37</v>
      </c>
      <c r="E107" s="90">
        <v>172000</v>
      </c>
      <c r="F107" s="116">
        <v>171563.56</v>
      </c>
      <c r="G107" s="117">
        <f t="shared" si="21"/>
        <v>99.74625581395348</v>
      </c>
      <c r="H107" s="118">
        <f t="shared" si="22"/>
        <v>172000</v>
      </c>
      <c r="I107" s="117">
        <f t="shared" si="23"/>
        <v>171563.56</v>
      </c>
      <c r="J107" s="117">
        <f t="shared" si="19"/>
        <v>99.74625581395348</v>
      </c>
      <c r="K107" s="119"/>
      <c r="L107" s="119"/>
      <c r="M107" s="92"/>
    </row>
    <row r="108" spans="1:13" s="19" customFormat="1" ht="12.75" customHeight="1">
      <c r="A108" s="365"/>
      <c r="B108" s="365"/>
      <c r="C108" s="374">
        <v>4270</v>
      </c>
      <c r="D108" s="366" t="s">
        <v>131</v>
      </c>
      <c r="E108" s="372">
        <v>1023000</v>
      </c>
      <c r="F108" s="367">
        <v>1009927</v>
      </c>
      <c r="G108" s="368">
        <f t="shared" si="21"/>
        <v>98.72209188660801</v>
      </c>
      <c r="H108" s="369">
        <f t="shared" si="22"/>
        <v>1023000</v>
      </c>
      <c r="I108" s="368">
        <f t="shared" si="23"/>
        <v>1009927</v>
      </c>
      <c r="J108" s="368">
        <f t="shared" si="19"/>
        <v>98.72209188660801</v>
      </c>
      <c r="K108" s="368"/>
      <c r="L108" s="368"/>
      <c r="M108" s="293"/>
    </row>
    <row r="109" spans="1:13" s="19" customFormat="1" ht="11.25">
      <c r="A109" s="46"/>
      <c r="B109" s="46"/>
      <c r="C109" s="47">
        <v>4280</v>
      </c>
      <c r="D109" s="48" t="s">
        <v>55</v>
      </c>
      <c r="E109" s="49">
        <v>6000</v>
      </c>
      <c r="F109" s="110">
        <v>2532</v>
      </c>
      <c r="G109" s="108">
        <f t="shared" si="21"/>
        <v>42.2</v>
      </c>
      <c r="H109" s="109">
        <f t="shared" si="22"/>
        <v>6000</v>
      </c>
      <c r="I109" s="108">
        <f t="shared" si="23"/>
        <v>2532</v>
      </c>
      <c r="J109" s="108">
        <f t="shared" si="19"/>
        <v>42.2</v>
      </c>
      <c r="K109" s="111"/>
      <c r="L109" s="111"/>
      <c r="M109" s="67"/>
    </row>
    <row r="110" spans="1:13" s="19" customFormat="1" ht="12.75" customHeight="1">
      <c r="A110" s="46"/>
      <c r="B110" s="46"/>
      <c r="C110" s="47">
        <v>4300</v>
      </c>
      <c r="D110" s="48" t="s">
        <v>41</v>
      </c>
      <c r="E110" s="49">
        <v>1987331</v>
      </c>
      <c r="F110" s="110">
        <v>1916969.46</v>
      </c>
      <c r="G110" s="108">
        <f t="shared" si="21"/>
        <v>96.45949567535554</v>
      </c>
      <c r="H110" s="109">
        <f t="shared" si="22"/>
        <v>1987331</v>
      </c>
      <c r="I110" s="108">
        <f t="shared" si="23"/>
        <v>1916969.46</v>
      </c>
      <c r="J110" s="108">
        <f t="shared" si="19"/>
        <v>96.45949567535554</v>
      </c>
      <c r="K110" s="111"/>
      <c r="L110" s="111"/>
      <c r="M110" s="67"/>
    </row>
    <row r="111" spans="1:13" s="19" customFormat="1" ht="11.25">
      <c r="A111" s="46"/>
      <c r="B111" s="46"/>
      <c r="C111" s="47">
        <v>4350</v>
      </c>
      <c r="D111" s="59" t="s">
        <v>140</v>
      </c>
      <c r="E111" s="49">
        <v>55000</v>
      </c>
      <c r="F111" s="110">
        <v>52443.25</v>
      </c>
      <c r="G111" s="108">
        <f t="shared" si="21"/>
        <v>95.35136363636363</v>
      </c>
      <c r="H111" s="109">
        <f t="shared" si="22"/>
        <v>55000</v>
      </c>
      <c r="I111" s="108">
        <f t="shared" si="23"/>
        <v>52443.25</v>
      </c>
      <c r="J111" s="108">
        <f t="shared" si="19"/>
        <v>95.35136363636363</v>
      </c>
      <c r="K111" s="111"/>
      <c r="L111" s="111"/>
      <c r="M111" s="67"/>
    </row>
    <row r="112" spans="1:13" s="19" customFormat="1" ht="20.25" customHeight="1">
      <c r="A112" s="46"/>
      <c r="B112" s="46"/>
      <c r="C112" s="47">
        <v>4360</v>
      </c>
      <c r="D112" s="69" t="s">
        <v>155</v>
      </c>
      <c r="E112" s="49">
        <v>14000</v>
      </c>
      <c r="F112" s="110">
        <v>12518.4</v>
      </c>
      <c r="G112" s="108">
        <f t="shared" si="21"/>
        <v>89.41714285714286</v>
      </c>
      <c r="H112" s="109">
        <f t="shared" si="22"/>
        <v>14000</v>
      </c>
      <c r="I112" s="108">
        <f t="shared" si="23"/>
        <v>12518.4</v>
      </c>
      <c r="J112" s="108">
        <f t="shared" si="19"/>
        <v>89.41714285714286</v>
      </c>
      <c r="K112" s="111"/>
      <c r="L112" s="111"/>
      <c r="M112" s="67"/>
    </row>
    <row r="113" spans="1:13" s="19" customFormat="1" ht="20.25" customHeight="1">
      <c r="A113" s="46"/>
      <c r="B113" s="46"/>
      <c r="C113" s="47">
        <v>4370</v>
      </c>
      <c r="D113" s="48" t="s">
        <v>156</v>
      </c>
      <c r="E113" s="49">
        <v>55000</v>
      </c>
      <c r="F113" s="110">
        <v>53941.2</v>
      </c>
      <c r="G113" s="111">
        <f t="shared" si="21"/>
        <v>98.07490909090909</v>
      </c>
      <c r="H113" s="120">
        <f t="shared" si="22"/>
        <v>55000</v>
      </c>
      <c r="I113" s="111">
        <f t="shared" si="23"/>
        <v>53941.2</v>
      </c>
      <c r="J113" s="111">
        <f t="shared" si="19"/>
        <v>98.07490909090909</v>
      </c>
      <c r="K113" s="111"/>
      <c r="L113" s="111"/>
      <c r="M113" s="67"/>
    </row>
    <row r="114" spans="1:13" s="19" customFormat="1" ht="11.25">
      <c r="A114" s="46"/>
      <c r="B114" s="46"/>
      <c r="C114" s="47">
        <v>4410</v>
      </c>
      <c r="D114" s="48" t="s">
        <v>53</v>
      </c>
      <c r="E114" s="49">
        <v>90000</v>
      </c>
      <c r="F114" s="110">
        <v>89715.7</v>
      </c>
      <c r="G114" s="111">
        <f t="shared" si="21"/>
        <v>99.68411111111111</v>
      </c>
      <c r="H114" s="120">
        <f t="shared" si="22"/>
        <v>90000</v>
      </c>
      <c r="I114" s="111">
        <f t="shared" si="23"/>
        <v>89715.7</v>
      </c>
      <c r="J114" s="111">
        <f>I114*100/H114</f>
        <v>99.68411111111111</v>
      </c>
      <c r="K114" s="111"/>
      <c r="L114" s="111"/>
      <c r="M114" s="67"/>
    </row>
    <row r="115" spans="1:13" s="19" customFormat="1" ht="11.25">
      <c r="A115" s="46"/>
      <c r="B115" s="46"/>
      <c r="C115" s="47">
        <v>4430</v>
      </c>
      <c r="D115" s="48" t="s">
        <v>130</v>
      </c>
      <c r="E115" s="49">
        <v>36864</v>
      </c>
      <c r="F115" s="110">
        <v>26031</v>
      </c>
      <c r="G115" s="111">
        <f aca="true" t="shared" si="24" ref="G115:G122">F115*100/E115</f>
        <v>70.61360677083333</v>
      </c>
      <c r="H115" s="120">
        <f aca="true" t="shared" si="25" ref="H115:I118">E115</f>
        <v>36864</v>
      </c>
      <c r="I115" s="111">
        <f t="shared" si="25"/>
        <v>26031</v>
      </c>
      <c r="J115" s="111">
        <f>I115*100/H115</f>
        <v>70.61360677083333</v>
      </c>
      <c r="K115" s="111"/>
      <c r="L115" s="111"/>
      <c r="M115" s="67"/>
    </row>
    <row r="116" spans="1:13" s="19" customFormat="1" ht="11.25" customHeight="1">
      <c r="A116" s="46"/>
      <c r="B116" s="46"/>
      <c r="C116" s="47">
        <v>4440</v>
      </c>
      <c r="D116" s="48" t="s">
        <v>68</v>
      </c>
      <c r="E116" s="49">
        <v>78527</v>
      </c>
      <c r="F116" s="110">
        <v>78526.11</v>
      </c>
      <c r="G116" s="111">
        <f t="shared" si="24"/>
        <v>99.9988666318591</v>
      </c>
      <c r="H116" s="120">
        <f t="shared" si="25"/>
        <v>78527</v>
      </c>
      <c r="I116" s="111">
        <f t="shared" si="25"/>
        <v>78526.11</v>
      </c>
      <c r="J116" s="111">
        <f aca="true" t="shared" si="26" ref="J116:J124">I116*100/H116</f>
        <v>99.9988666318591</v>
      </c>
      <c r="K116" s="111"/>
      <c r="L116" s="111"/>
      <c r="M116" s="67"/>
    </row>
    <row r="117" spans="1:13" s="19" customFormat="1" ht="11.25" customHeight="1">
      <c r="A117" s="46"/>
      <c r="B117" s="46"/>
      <c r="C117" s="68">
        <v>4610</v>
      </c>
      <c r="D117" s="69" t="s">
        <v>146</v>
      </c>
      <c r="E117" s="49">
        <v>12000</v>
      </c>
      <c r="F117" s="110">
        <v>10678</v>
      </c>
      <c r="G117" s="111">
        <f t="shared" si="24"/>
        <v>88.98333333333333</v>
      </c>
      <c r="H117" s="120">
        <f t="shared" si="25"/>
        <v>12000</v>
      </c>
      <c r="I117" s="111">
        <f t="shared" si="25"/>
        <v>10678</v>
      </c>
      <c r="J117" s="111">
        <f t="shared" si="26"/>
        <v>88.98333333333333</v>
      </c>
      <c r="K117" s="111"/>
      <c r="L117" s="111"/>
      <c r="M117" s="67"/>
    </row>
    <row r="118" spans="1:13" s="19" customFormat="1" ht="14.25" customHeight="1">
      <c r="A118" s="46"/>
      <c r="B118" s="46"/>
      <c r="C118" s="68">
        <v>4700</v>
      </c>
      <c r="D118" s="69" t="s">
        <v>209</v>
      </c>
      <c r="E118" s="49">
        <v>63000</v>
      </c>
      <c r="F118" s="110">
        <v>47842.19</v>
      </c>
      <c r="G118" s="111">
        <f t="shared" si="24"/>
        <v>75.93998412698413</v>
      </c>
      <c r="H118" s="120">
        <f t="shared" si="25"/>
        <v>63000</v>
      </c>
      <c r="I118" s="111">
        <f t="shared" si="25"/>
        <v>47842.19</v>
      </c>
      <c r="J118" s="111">
        <f>I118*100/H118</f>
        <v>75.93998412698413</v>
      </c>
      <c r="K118" s="111"/>
      <c r="L118" s="111"/>
      <c r="M118" s="67"/>
    </row>
    <row r="119" spans="1:13" s="19" customFormat="1" ht="15.75" customHeight="1">
      <c r="A119" s="46"/>
      <c r="B119" s="46"/>
      <c r="C119" s="68">
        <v>6060</v>
      </c>
      <c r="D119" s="69" t="s">
        <v>129</v>
      </c>
      <c r="E119" s="49">
        <v>191116</v>
      </c>
      <c r="F119" s="110">
        <v>186358.1</v>
      </c>
      <c r="G119" s="111">
        <f t="shared" si="24"/>
        <v>97.51046484857365</v>
      </c>
      <c r="H119" s="120"/>
      <c r="I119" s="111"/>
      <c r="J119" s="111"/>
      <c r="K119" s="111">
        <f>E119</f>
        <v>191116</v>
      </c>
      <c r="L119" s="111">
        <f>F119</f>
        <v>186358.1</v>
      </c>
      <c r="M119" s="67">
        <f>L119*100/K119</f>
        <v>97.51046484857365</v>
      </c>
    </row>
    <row r="120" spans="1:13" s="19" customFormat="1" ht="12.75" customHeight="1">
      <c r="A120" s="41"/>
      <c r="B120" s="41">
        <v>75075</v>
      </c>
      <c r="C120" s="41"/>
      <c r="D120" s="43" t="s">
        <v>132</v>
      </c>
      <c r="E120" s="44">
        <f>E121+E122</f>
        <v>819000</v>
      </c>
      <c r="F120" s="45">
        <f>F121+F122</f>
        <v>760936.53</v>
      </c>
      <c r="G120" s="45">
        <f t="shared" si="24"/>
        <v>92.91044322344322</v>
      </c>
      <c r="H120" s="44">
        <f>H121+H122</f>
        <v>819000</v>
      </c>
      <c r="I120" s="45">
        <f>I121+I122</f>
        <v>760936.53</v>
      </c>
      <c r="J120" s="45">
        <f>I120*100/H120</f>
        <v>92.91044322344322</v>
      </c>
      <c r="K120" s="53"/>
      <c r="L120" s="53"/>
      <c r="M120" s="53"/>
    </row>
    <row r="121" spans="1:13" s="19" customFormat="1" ht="11.25">
      <c r="A121" s="46"/>
      <c r="B121" s="46"/>
      <c r="C121" s="82">
        <v>4210</v>
      </c>
      <c r="D121" s="59" t="s">
        <v>36</v>
      </c>
      <c r="E121" s="83">
        <v>140000</v>
      </c>
      <c r="F121" s="107">
        <v>124069.51</v>
      </c>
      <c r="G121" s="111">
        <f t="shared" si="24"/>
        <v>88.62107857142857</v>
      </c>
      <c r="H121" s="109">
        <f>E121</f>
        <v>140000</v>
      </c>
      <c r="I121" s="108">
        <f>F121</f>
        <v>124069.51</v>
      </c>
      <c r="J121" s="111">
        <f t="shared" si="26"/>
        <v>88.62107857142857</v>
      </c>
      <c r="K121" s="108"/>
      <c r="L121" s="108"/>
      <c r="M121" s="87"/>
    </row>
    <row r="122" spans="1:13" s="19" customFormat="1" ht="11.25">
      <c r="A122" s="46"/>
      <c r="B122" s="46"/>
      <c r="C122" s="122">
        <v>4300</v>
      </c>
      <c r="D122" s="69" t="s">
        <v>41</v>
      </c>
      <c r="E122" s="70">
        <v>679000</v>
      </c>
      <c r="F122" s="114">
        <v>636867.02</v>
      </c>
      <c r="G122" s="111">
        <f t="shared" si="24"/>
        <v>93.79484830633284</v>
      </c>
      <c r="H122" s="109">
        <f>E122</f>
        <v>679000</v>
      </c>
      <c r="I122" s="108">
        <f>F122</f>
        <v>636867.02</v>
      </c>
      <c r="J122" s="111">
        <f t="shared" si="26"/>
        <v>93.79484830633284</v>
      </c>
      <c r="K122" s="114"/>
      <c r="L122" s="114"/>
      <c r="M122" s="92"/>
    </row>
    <row r="123" spans="1:13" s="19" customFormat="1" ht="12.75" customHeight="1">
      <c r="A123" s="41"/>
      <c r="B123" s="41">
        <v>75095</v>
      </c>
      <c r="C123" s="41"/>
      <c r="D123" s="43" t="s">
        <v>6</v>
      </c>
      <c r="E123" s="44">
        <f>E124+E125</f>
        <v>10305</v>
      </c>
      <c r="F123" s="45">
        <f>F124+F125</f>
        <v>5901.22</v>
      </c>
      <c r="G123" s="45">
        <f>G124</f>
        <v>99.98786493141048</v>
      </c>
      <c r="H123" s="44">
        <f>H124+H125</f>
        <v>5686</v>
      </c>
      <c r="I123" s="45">
        <f>I124+I125</f>
        <v>5685.31</v>
      </c>
      <c r="J123" s="45">
        <f>J124</f>
        <v>99.98786493141048</v>
      </c>
      <c r="K123" s="45">
        <f>K124+K125</f>
        <v>4619</v>
      </c>
      <c r="L123" s="45">
        <f>L124+L125</f>
        <v>215.91</v>
      </c>
      <c r="M123" s="45">
        <f>L123*100/K123</f>
        <v>4.674388395756657</v>
      </c>
    </row>
    <row r="124" spans="1:13" s="19" customFormat="1" ht="11.25">
      <c r="A124" s="68"/>
      <c r="B124" s="68"/>
      <c r="C124" s="47">
        <v>4430</v>
      </c>
      <c r="D124" s="48" t="s">
        <v>130</v>
      </c>
      <c r="E124" s="49">
        <v>5686</v>
      </c>
      <c r="F124" s="110">
        <v>5685.31</v>
      </c>
      <c r="G124" s="111">
        <f>F124*100/E124</f>
        <v>99.98786493141048</v>
      </c>
      <c r="H124" s="120">
        <f>E124</f>
        <v>5686</v>
      </c>
      <c r="I124" s="111">
        <f>F124</f>
        <v>5685.31</v>
      </c>
      <c r="J124" s="111">
        <f t="shared" si="26"/>
        <v>99.98786493141048</v>
      </c>
      <c r="K124" s="111"/>
      <c r="L124" s="111"/>
      <c r="M124" s="171"/>
    </row>
    <row r="125" spans="1:13" s="19" customFormat="1" ht="42">
      <c r="A125" s="46"/>
      <c r="B125" s="46"/>
      <c r="C125" s="100">
        <v>6639</v>
      </c>
      <c r="D125" s="394" t="s">
        <v>204</v>
      </c>
      <c r="E125" s="90">
        <v>4619</v>
      </c>
      <c r="F125" s="91">
        <v>215.91</v>
      </c>
      <c r="G125" s="91">
        <f>F125*100/E125</f>
        <v>4.674388395756657</v>
      </c>
      <c r="H125" s="106"/>
      <c r="I125" s="91"/>
      <c r="J125" s="91"/>
      <c r="K125" s="106">
        <f>E125</f>
        <v>4619</v>
      </c>
      <c r="L125" s="91">
        <f>F125</f>
        <v>215.91</v>
      </c>
      <c r="M125" s="91">
        <f>G125</f>
        <v>4.674388395756657</v>
      </c>
    </row>
    <row r="126" spans="1:13" s="19" customFormat="1" ht="33" customHeight="1">
      <c r="A126" s="36">
        <v>751</v>
      </c>
      <c r="B126" s="36"/>
      <c r="C126" s="66"/>
      <c r="D126" s="38" t="s">
        <v>147</v>
      </c>
      <c r="E126" s="39">
        <f>E127</f>
        <v>3200</v>
      </c>
      <c r="F126" s="40">
        <f>F127</f>
        <v>3199.8</v>
      </c>
      <c r="G126" s="40">
        <f>F126*100/E126</f>
        <v>99.99375</v>
      </c>
      <c r="H126" s="39">
        <f>H127</f>
        <v>3200</v>
      </c>
      <c r="I126" s="40">
        <f>I127</f>
        <v>3199.8</v>
      </c>
      <c r="J126" s="40">
        <f>I126*100/H126</f>
        <v>99.99375</v>
      </c>
      <c r="K126" s="39"/>
      <c r="L126" s="40"/>
      <c r="M126" s="40"/>
    </row>
    <row r="127" spans="1:13" s="19" customFormat="1" ht="11.25">
      <c r="A127" s="41"/>
      <c r="B127" s="41">
        <v>75101</v>
      </c>
      <c r="C127" s="41"/>
      <c r="D127" s="43" t="s">
        <v>11</v>
      </c>
      <c r="E127" s="44">
        <f>SUM(E128:E131)</f>
        <v>3200</v>
      </c>
      <c r="F127" s="45">
        <f>SUM(F128:F131)</f>
        <v>3199.8</v>
      </c>
      <c r="G127" s="53">
        <f>F127*100/E127</f>
        <v>99.99375</v>
      </c>
      <c r="H127" s="44">
        <f>SUM(H128:H131)</f>
        <v>3200</v>
      </c>
      <c r="I127" s="45">
        <f>SUM(I128:I131)</f>
        <v>3199.8</v>
      </c>
      <c r="J127" s="53">
        <f>I127*100/H127</f>
        <v>99.99375</v>
      </c>
      <c r="K127" s="44"/>
      <c r="L127" s="45"/>
      <c r="M127" s="53"/>
    </row>
    <row r="128" spans="1:13" s="19" customFormat="1" ht="11.25" customHeight="1">
      <c r="A128" s="46"/>
      <c r="B128" s="46"/>
      <c r="C128" s="47">
        <v>4110</v>
      </c>
      <c r="D128" s="48" t="s">
        <v>46</v>
      </c>
      <c r="E128" s="83">
        <v>344</v>
      </c>
      <c r="F128" s="107">
        <v>343.8</v>
      </c>
      <c r="G128" s="108">
        <f>F128*100/E128</f>
        <v>99.94186046511628</v>
      </c>
      <c r="H128" s="109">
        <f>E128</f>
        <v>344</v>
      </c>
      <c r="I128" s="108">
        <f>F128</f>
        <v>343.8</v>
      </c>
      <c r="J128" s="108">
        <f>I128*100/H128</f>
        <v>99.94186046511628</v>
      </c>
      <c r="K128" s="108"/>
      <c r="L128" s="108"/>
      <c r="M128" s="87"/>
    </row>
    <row r="129" spans="1:13" s="19" customFormat="1" ht="11.25" customHeight="1">
      <c r="A129" s="46"/>
      <c r="B129" s="46"/>
      <c r="C129" s="47">
        <v>4120</v>
      </c>
      <c r="D129" s="48" t="s">
        <v>35</v>
      </c>
      <c r="E129" s="49">
        <v>49</v>
      </c>
      <c r="F129" s="110">
        <v>49</v>
      </c>
      <c r="G129" s="108">
        <f aca="true" t="shared" si="27" ref="G129:G134">F129*100/E129</f>
        <v>100</v>
      </c>
      <c r="H129" s="109">
        <f aca="true" t="shared" si="28" ref="H129:H134">E129</f>
        <v>49</v>
      </c>
      <c r="I129" s="108">
        <f aca="true" t="shared" si="29" ref="I129:I134">F129</f>
        <v>49</v>
      </c>
      <c r="J129" s="108">
        <f aca="true" t="shared" si="30" ref="J129:J134">I129*100/H129</f>
        <v>100</v>
      </c>
      <c r="K129" s="111"/>
      <c r="L129" s="111"/>
      <c r="M129" s="67"/>
    </row>
    <row r="130" spans="1:13" s="19" customFormat="1" ht="11.25" customHeight="1">
      <c r="A130" s="46"/>
      <c r="B130" s="46"/>
      <c r="C130" s="47">
        <v>4170</v>
      </c>
      <c r="D130" s="59" t="s">
        <v>125</v>
      </c>
      <c r="E130" s="49">
        <v>2000</v>
      </c>
      <c r="F130" s="110">
        <v>2000</v>
      </c>
      <c r="G130" s="108">
        <f t="shared" si="27"/>
        <v>100</v>
      </c>
      <c r="H130" s="109">
        <f t="shared" si="28"/>
        <v>2000</v>
      </c>
      <c r="I130" s="108">
        <f t="shared" si="29"/>
        <v>2000</v>
      </c>
      <c r="J130" s="108">
        <f t="shared" si="30"/>
        <v>100</v>
      </c>
      <c r="K130" s="111"/>
      <c r="L130" s="111"/>
      <c r="M130" s="67"/>
    </row>
    <row r="131" spans="1:13" s="19" customFormat="1" ht="11.25" customHeight="1">
      <c r="A131" s="105"/>
      <c r="B131" s="105"/>
      <c r="C131" s="100">
        <v>4210</v>
      </c>
      <c r="D131" s="101" t="s">
        <v>36</v>
      </c>
      <c r="E131" s="90">
        <v>807</v>
      </c>
      <c r="F131" s="116">
        <v>807</v>
      </c>
      <c r="G131" s="117">
        <f t="shared" si="27"/>
        <v>100</v>
      </c>
      <c r="H131" s="118">
        <f t="shared" si="28"/>
        <v>807</v>
      </c>
      <c r="I131" s="117">
        <f t="shared" si="29"/>
        <v>807</v>
      </c>
      <c r="J131" s="117">
        <f t="shared" si="30"/>
        <v>100</v>
      </c>
      <c r="K131" s="119"/>
      <c r="L131" s="119"/>
      <c r="M131" s="92"/>
    </row>
    <row r="132" spans="1:13" s="19" customFormat="1" ht="19.5" customHeight="1">
      <c r="A132" s="35">
        <v>752</v>
      </c>
      <c r="B132" s="297"/>
      <c r="C132" s="297"/>
      <c r="D132" s="307" t="s">
        <v>227</v>
      </c>
      <c r="E132" s="309">
        <f>E133</f>
        <v>500</v>
      </c>
      <c r="F132" s="303">
        <f>F133</f>
        <v>500</v>
      </c>
      <c r="G132" s="310">
        <f>G133</f>
        <v>100</v>
      </c>
      <c r="H132" s="311">
        <f>H133</f>
        <v>500</v>
      </c>
      <c r="I132" s="310">
        <f>I133</f>
        <v>500</v>
      </c>
      <c r="J132" s="311">
        <f t="shared" si="30"/>
        <v>100</v>
      </c>
      <c r="K132" s="310"/>
      <c r="L132" s="310"/>
      <c r="M132" s="40"/>
    </row>
    <row r="133" spans="1:13" s="19" customFormat="1" ht="15" customHeight="1">
      <c r="A133" s="298"/>
      <c r="B133" s="261">
        <v>75212</v>
      </c>
      <c r="C133" s="298"/>
      <c r="D133" s="308" t="s">
        <v>228</v>
      </c>
      <c r="E133" s="299">
        <f>E134</f>
        <v>500</v>
      </c>
      <c r="F133" s="296">
        <f>F134</f>
        <v>500</v>
      </c>
      <c r="G133" s="300">
        <f>F133*100/E133</f>
        <v>100</v>
      </c>
      <c r="H133" s="301">
        <f>H134</f>
        <v>500</v>
      </c>
      <c r="I133" s="300">
        <f>I134</f>
        <v>500</v>
      </c>
      <c r="J133" s="300">
        <f>I133*100/H133</f>
        <v>100</v>
      </c>
      <c r="K133" s="300"/>
      <c r="L133" s="300"/>
      <c r="M133" s="302"/>
    </row>
    <row r="134" spans="1:13" s="19" customFormat="1" ht="18" customHeight="1">
      <c r="A134" s="105"/>
      <c r="B134" s="105"/>
      <c r="C134" s="105">
        <v>4210</v>
      </c>
      <c r="D134" s="48" t="s">
        <v>36</v>
      </c>
      <c r="E134" s="142">
        <v>500</v>
      </c>
      <c r="F134" s="156">
        <v>500</v>
      </c>
      <c r="G134" s="117">
        <f t="shared" si="27"/>
        <v>100</v>
      </c>
      <c r="H134" s="118">
        <f t="shared" si="28"/>
        <v>500</v>
      </c>
      <c r="I134" s="117">
        <f t="shared" si="29"/>
        <v>500</v>
      </c>
      <c r="J134" s="117">
        <f t="shared" si="30"/>
        <v>100</v>
      </c>
      <c r="K134" s="117"/>
      <c r="L134" s="117"/>
      <c r="M134" s="58"/>
    </row>
    <row r="135" spans="1:13" s="19" customFormat="1" ht="24" customHeight="1">
      <c r="A135" s="36">
        <v>754</v>
      </c>
      <c r="B135" s="36"/>
      <c r="C135" s="66"/>
      <c r="D135" s="38" t="s">
        <v>14</v>
      </c>
      <c r="E135" s="39">
        <f>E136+E138+E154+E156</f>
        <v>1136943</v>
      </c>
      <c r="F135" s="40">
        <f>F136+F138+F154+F156</f>
        <v>1072437.7999999998</v>
      </c>
      <c r="G135" s="303">
        <f>F135*100/E135</f>
        <v>94.3264350103743</v>
      </c>
      <c r="H135" s="39">
        <f>H136+H138+H154+H156</f>
        <v>1003753</v>
      </c>
      <c r="I135" s="40">
        <f>I136+I138+I154+I156</f>
        <v>940033.2999999999</v>
      </c>
      <c r="J135" s="303">
        <f>I135*100/H135</f>
        <v>93.65185458972476</v>
      </c>
      <c r="K135" s="40">
        <f>K136+K138+K154+K156</f>
        <v>133190</v>
      </c>
      <c r="L135" s="39">
        <f>L136+L138+L154+L156</f>
        <v>132404.5</v>
      </c>
      <c r="M135" s="303">
        <f>L135*100/K135</f>
        <v>99.41024100908477</v>
      </c>
    </row>
    <row r="136" spans="1:13" s="19" customFormat="1" ht="12" customHeight="1">
      <c r="A136" s="62"/>
      <c r="B136" s="62">
        <v>75404</v>
      </c>
      <c r="C136" s="62"/>
      <c r="D136" s="64" t="s">
        <v>162</v>
      </c>
      <c r="E136" s="65">
        <f>E137</f>
        <v>157500</v>
      </c>
      <c r="F136" s="65">
        <f>F137</f>
        <v>157438.49</v>
      </c>
      <c r="G136" s="304">
        <f aca="true" t="shared" si="31" ref="G136:G153">F136*100/E136</f>
        <v>99.96094603174603</v>
      </c>
      <c r="H136" s="305">
        <f>H137</f>
        <v>157500</v>
      </c>
      <c r="I136" s="304">
        <f>I137</f>
        <v>157438.49</v>
      </c>
      <c r="J136" s="304">
        <f aca="true" t="shared" si="32" ref="J136:J152">I136*100/H136</f>
        <v>99.96094603174603</v>
      </c>
      <c r="K136" s="306"/>
      <c r="L136" s="306"/>
      <c r="M136" s="306"/>
    </row>
    <row r="137" spans="1:13" s="19" customFormat="1" ht="12" customHeight="1">
      <c r="A137" s="46"/>
      <c r="B137" s="46"/>
      <c r="C137" s="47">
        <v>3000</v>
      </c>
      <c r="D137" s="48" t="s">
        <v>133</v>
      </c>
      <c r="E137" s="49">
        <v>157500</v>
      </c>
      <c r="F137" s="110">
        <v>157438.49</v>
      </c>
      <c r="G137" s="111">
        <f t="shared" si="31"/>
        <v>99.96094603174603</v>
      </c>
      <c r="H137" s="120">
        <f aca="true" t="shared" si="33" ref="H137:H152">E137</f>
        <v>157500</v>
      </c>
      <c r="I137" s="111">
        <f aca="true" t="shared" si="34" ref="I137:I152">F137</f>
        <v>157438.49</v>
      </c>
      <c r="J137" s="111">
        <f t="shared" si="32"/>
        <v>99.96094603174603</v>
      </c>
      <c r="K137" s="111"/>
      <c r="L137" s="111"/>
      <c r="M137" s="67"/>
    </row>
    <row r="138" spans="1:13" s="19" customFormat="1" ht="14.25" customHeight="1">
      <c r="A138" s="41"/>
      <c r="B138" s="41">
        <v>75412</v>
      </c>
      <c r="C138" s="41"/>
      <c r="D138" s="43" t="s">
        <v>56</v>
      </c>
      <c r="E138" s="44">
        <f>SUM(E139:E153)</f>
        <v>896064</v>
      </c>
      <c r="F138" s="45">
        <f>SUM(F139:F153)</f>
        <v>831912.5099999999</v>
      </c>
      <c r="G138" s="300">
        <f t="shared" si="31"/>
        <v>92.84074686629525</v>
      </c>
      <c r="H138" s="301">
        <f>SUM(H139:H153)</f>
        <v>762874</v>
      </c>
      <c r="I138" s="300">
        <f>SUM(I139:I153)</f>
        <v>699508.0099999999</v>
      </c>
      <c r="J138" s="296">
        <f t="shared" si="32"/>
        <v>91.69378036215677</v>
      </c>
      <c r="K138" s="300">
        <f>SUM(K139:K153)</f>
        <v>133190</v>
      </c>
      <c r="L138" s="300">
        <f>SUM(L139:L153)</f>
        <v>132404.5</v>
      </c>
      <c r="M138" s="300">
        <f>L138*100/K138</f>
        <v>99.41024100908477</v>
      </c>
    </row>
    <row r="139" spans="1:13" s="19" customFormat="1" ht="12" customHeight="1">
      <c r="A139" s="46"/>
      <c r="B139" s="46"/>
      <c r="C139" s="82">
        <v>3020</v>
      </c>
      <c r="D139" s="59" t="s">
        <v>118</v>
      </c>
      <c r="E139" s="83">
        <v>131300</v>
      </c>
      <c r="F139" s="110">
        <v>124489.84</v>
      </c>
      <c r="G139" s="111">
        <f t="shared" si="31"/>
        <v>94.81328255902514</v>
      </c>
      <c r="H139" s="120">
        <f t="shared" si="33"/>
        <v>131300</v>
      </c>
      <c r="I139" s="108">
        <f t="shared" si="34"/>
        <v>124489.84</v>
      </c>
      <c r="J139" s="108">
        <f t="shared" si="32"/>
        <v>94.81328255902514</v>
      </c>
      <c r="K139" s="108"/>
      <c r="L139" s="108"/>
      <c r="M139" s="87"/>
    </row>
    <row r="140" spans="1:13" s="19" customFormat="1" ht="12" customHeight="1">
      <c r="A140" s="105"/>
      <c r="B140" s="105"/>
      <c r="C140" s="105">
        <v>4010</v>
      </c>
      <c r="D140" s="101" t="s">
        <v>44</v>
      </c>
      <c r="E140" s="142">
        <v>187000</v>
      </c>
      <c r="F140" s="156">
        <v>174389.92</v>
      </c>
      <c r="G140" s="117">
        <f t="shared" si="31"/>
        <v>93.25664171122995</v>
      </c>
      <c r="H140" s="118">
        <f aca="true" t="shared" si="35" ref="H140:I142">E140</f>
        <v>187000</v>
      </c>
      <c r="I140" s="117">
        <f t="shared" si="35"/>
        <v>174389.92</v>
      </c>
      <c r="J140" s="117">
        <f t="shared" si="32"/>
        <v>93.25664171122995</v>
      </c>
      <c r="K140" s="117"/>
      <c r="L140" s="117"/>
      <c r="M140" s="58"/>
    </row>
    <row r="141" spans="1:13" s="19" customFormat="1" ht="12" customHeight="1">
      <c r="A141" s="365"/>
      <c r="B141" s="365"/>
      <c r="C141" s="374">
        <v>4110</v>
      </c>
      <c r="D141" s="366" t="s">
        <v>46</v>
      </c>
      <c r="E141" s="372">
        <v>30000</v>
      </c>
      <c r="F141" s="107">
        <v>28189.32</v>
      </c>
      <c r="G141" s="108">
        <f t="shared" si="31"/>
        <v>93.9644</v>
      </c>
      <c r="H141" s="109">
        <f t="shared" si="35"/>
        <v>30000</v>
      </c>
      <c r="I141" s="368">
        <f t="shared" si="35"/>
        <v>28189.32</v>
      </c>
      <c r="J141" s="368">
        <f t="shared" si="32"/>
        <v>93.9644</v>
      </c>
      <c r="K141" s="368"/>
      <c r="L141" s="368"/>
      <c r="M141" s="293"/>
    </row>
    <row r="142" spans="1:13" s="19" customFormat="1" ht="12" customHeight="1">
      <c r="A142" s="46"/>
      <c r="B142" s="46"/>
      <c r="C142" s="82">
        <v>4120</v>
      </c>
      <c r="D142" s="48" t="s">
        <v>35</v>
      </c>
      <c r="E142" s="83">
        <v>5000</v>
      </c>
      <c r="F142" s="107">
        <v>3245.19</v>
      </c>
      <c r="G142" s="108">
        <f t="shared" si="31"/>
        <v>64.9038</v>
      </c>
      <c r="H142" s="109">
        <f t="shared" si="35"/>
        <v>5000</v>
      </c>
      <c r="I142" s="108">
        <f t="shared" si="35"/>
        <v>3245.19</v>
      </c>
      <c r="J142" s="108">
        <f t="shared" si="32"/>
        <v>64.9038</v>
      </c>
      <c r="K142" s="108"/>
      <c r="L142" s="108"/>
      <c r="M142" s="87"/>
    </row>
    <row r="143" spans="1:13" s="19" customFormat="1" ht="12.75" customHeight="1">
      <c r="A143" s="46"/>
      <c r="B143" s="46"/>
      <c r="C143" s="47">
        <v>4210</v>
      </c>
      <c r="D143" s="48" t="s">
        <v>36</v>
      </c>
      <c r="E143" s="49">
        <v>112500</v>
      </c>
      <c r="F143" s="110">
        <v>109036.39</v>
      </c>
      <c r="G143" s="108">
        <f t="shared" si="31"/>
        <v>96.92123555555555</v>
      </c>
      <c r="H143" s="109">
        <f t="shared" si="33"/>
        <v>112500</v>
      </c>
      <c r="I143" s="108">
        <f t="shared" si="34"/>
        <v>109036.39</v>
      </c>
      <c r="J143" s="108">
        <f t="shared" si="32"/>
        <v>96.92123555555555</v>
      </c>
      <c r="K143" s="108"/>
      <c r="L143" s="108"/>
      <c r="M143" s="87"/>
    </row>
    <row r="144" spans="1:13" s="19" customFormat="1" ht="12" customHeight="1">
      <c r="A144" s="46"/>
      <c r="B144" s="46"/>
      <c r="C144" s="47">
        <v>4260</v>
      </c>
      <c r="D144" s="48" t="s">
        <v>57</v>
      </c>
      <c r="E144" s="49">
        <v>31700</v>
      </c>
      <c r="F144" s="110">
        <v>31659.24</v>
      </c>
      <c r="G144" s="108">
        <f t="shared" si="31"/>
        <v>99.87141955835962</v>
      </c>
      <c r="H144" s="109">
        <f t="shared" si="33"/>
        <v>31700</v>
      </c>
      <c r="I144" s="108">
        <f t="shared" si="34"/>
        <v>31659.24</v>
      </c>
      <c r="J144" s="108">
        <f t="shared" si="32"/>
        <v>99.87141955835962</v>
      </c>
      <c r="K144" s="111"/>
      <c r="L144" s="111"/>
      <c r="M144" s="67"/>
    </row>
    <row r="145" spans="1:13" s="19" customFormat="1" ht="12" customHeight="1">
      <c r="A145" s="46"/>
      <c r="B145" s="46"/>
      <c r="C145" s="47">
        <v>4270</v>
      </c>
      <c r="D145" s="48" t="s">
        <v>58</v>
      </c>
      <c r="E145" s="49">
        <v>144000</v>
      </c>
      <c r="F145" s="110">
        <v>135755.81</v>
      </c>
      <c r="G145" s="108">
        <f t="shared" si="31"/>
        <v>94.27486805555556</v>
      </c>
      <c r="H145" s="109">
        <f t="shared" si="33"/>
        <v>144000</v>
      </c>
      <c r="I145" s="108">
        <f t="shared" si="34"/>
        <v>135755.81</v>
      </c>
      <c r="J145" s="108">
        <f t="shared" si="32"/>
        <v>94.27486805555556</v>
      </c>
      <c r="K145" s="111"/>
      <c r="L145" s="111"/>
      <c r="M145" s="67"/>
    </row>
    <row r="146" spans="1:13" s="19" customFormat="1" ht="12" customHeight="1">
      <c r="A146" s="46"/>
      <c r="B146" s="46"/>
      <c r="C146" s="47">
        <v>4280</v>
      </c>
      <c r="D146" s="48" t="s">
        <v>55</v>
      </c>
      <c r="E146" s="49">
        <v>11000</v>
      </c>
      <c r="F146" s="110">
        <v>8440.8</v>
      </c>
      <c r="G146" s="108">
        <f t="shared" si="31"/>
        <v>76.73454545454544</v>
      </c>
      <c r="H146" s="109">
        <f t="shared" si="33"/>
        <v>11000</v>
      </c>
      <c r="I146" s="108">
        <f t="shared" si="34"/>
        <v>8440.8</v>
      </c>
      <c r="J146" s="108">
        <f t="shared" si="32"/>
        <v>76.73454545454544</v>
      </c>
      <c r="K146" s="111"/>
      <c r="L146" s="111"/>
      <c r="M146" s="67"/>
    </row>
    <row r="147" spans="1:13" s="19" customFormat="1" ht="12" customHeight="1">
      <c r="A147" s="46"/>
      <c r="B147" s="46"/>
      <c r="C147" s="47">
        <v>4300</v>
      </c>
      <c r="D147" s="48" t="s">
        <v>41</v>
      </c>
      <c r="E147" s="49">
        <v>35000</v>
      </c>
      <c r="F147" s="110">
        <v>28461.12</v>
      </c>
      <c r="G147" s="108">
        <f t="shared" si="31"/>
        <v>81.31748571428571</v>
      </c>
      <c r="H147" s="109">
        <f t="shared" si="33"/>
        <v>35000</v>
      </c>
      <c r="I147" s="108">
        <f t="shared" si="34"/>
        <v>28461.12</v>
      </c>
      <c r="J147" s="108">
        <f t="shared" si="32"/>
        <v>81.31748571428571</v>
      </c>
      <c r="K147" s="111"/>
      <c r="L147" s="111"/>
      <c r="M147" s="67"/>
    </row>
    <row r="148" spans="1:13" s="19" customFormat="1" ht="20.25" customHeight="1">
      <c r="A148" s="46"/>
      <c r="B148" s="46"/>
      <c r="C148" s="47">
        <v>4360</v>
      </c>
      <c r="D148" s="312" t="s">
        <v>155</v>
      </c>
      <c r="E148" s="49">
        <v>14000</v>
      </c>
      <c r="F148" s="110">
        <v>279.96</v>
      </c>
      <c r="G148" s="108">
        <f t="shared" si="31"/>
        <v>1.9997142857142856</v>
      </c>
      <c r="H148" s="109">
        <f t="shared" si="33"/>
        <v>14000</v>
      </c>
      <c r="I148" s="108">
        <f t="shared" si="34"/>
        <v>279.96</v>
      </c>
      <c r="J148" s="108">
        <f t="shared" si="32"/>
        <v>1.9997142857142856</v>
      </c>
      <c r="K148" s="111"/>
      <c r="L148" s="111"/>
      <c r="M148" s="67"/>
    </row>
    <row r="149" spans="1:13" s="19" customFormat="1" ht="22.5" customHeight="1">
      <c r="A149" s="46"/>
      <c r="B149" s="46"/>
      <c r="C149" s="47">
        <v>4370</v>
      </c>
      <c r="D149" s="69" t="s">
        <v>156</v>
      </c>
      <c r="E149" s="49">
        <v>4000</v>
      </c>
      <c r="F149" s="110">
        <v>3794.22</v>
      </c>
      <c r="G149" s="108">
        <f t="shared" si="31"/>
        <v>94.8555</v>
      </c>
      <c r="H149" s="109">
        <f t="shared" si="33"/>
        <v>4000</v>
      </c>
      <c r="I149" s="108">
        <f t="shared" si="34"/>
        <v>3794.22</v>
      </c>
      <c r="J149" s="108">
        <f t="shared" si="32"/>
        <v>94.8555</v>
      </c>
      <c r="K149" s="111"/>
      <c r="L149" s="111"/>
      <c r="M149" s="67"/>
    </row>
    <row r="150" spans="1:13" s="19" customFormat="1" ht="16.5" customHeight="1">
      <c r="A150" s="46"/>
      <c r="B150" s="46"/>
      <c r="C150" s="47">
        <v>4400</v>
      </c>
      <c r="D150" s="48" t="s">
        <v>185</v>
      </c>
      <c r="E150" s="49">
        <v>10874</v>
      </c>
      <c r="F150" s="110">
        <v>10873.2</v>
      </c>
      <c r="G150" s="108">
        <f t="shared" si="31"/>
        <v>99.99264300165532</v>
      </c>
      <c r="H150" s="109">
        <f t="shared" si="33"/>
        <v>10874</v>
      </c>
      <c r="I150" s="108">
        <f t="shared" si="34"/>
        <v>10873.2</v>
      </c>
      <c r="J150" s="108">
        <f t="shared" si="32"/>
        <v>99.99264300165532</v>
      </c>
      <c r="K150" s="111"/>
      <c r="L150" s="111"/>
      <c r="M150" s="67"/>
    </row>
    <row r="151" spans="1:13" s="19" customFormat="1" ht="12" customHeight="1">
      <c r="A151" s="46"/>
      <c r="B151" s="46"/>
      <c r="C151" s="47">
        <v>4430</v>
      </c>
      <c r="D151" s="48" t="s">
        <v>59</v>
      </c>
      <c r="E151" s="49">
        <v>40500</v>
      </c>
      <c r="F151" s="110">
        <v>34893</v>
      </c>
      <c r="G151" s="108">
        <f t="shared" si="31"/>
        <v>86.15555555555555</v>
      </c>
      <c r="H151" s="109">
        <f t="shared" si="33"/>
        <v>40500</v>
      </c>
      <c r="I151" s="108">
        <f t="shared" si="34"/>
        <v>34893</v>
      </c>
      <c r="J151" s="108">
        <f t="shared" si="32"/>
        <v>86.15555555555555</v>
      </c>
      <c r="K151" s="111"/>
      <c r="L151" s="111"/>
      <c r="M151" s="67"/>
    </row>
    <row r="152" spans="1:13" s="19" customFormat="1" ht="12" customHeight="1">
      <c r="A152" s="46"/>
      <c r="B152" s="46"/>
      <c r="C152" s="68">
        <v>4440</v>
      </c>
      <c r="D152" s="48" t="s">
        <v>68</v>
      </c>
      <c r="E152" s="70">
        <v>6000</v>
      </c>
      <c r="F152" s="112">
        <v>6000</v>
      </c>
      <c r="G152" s="108">
        <f t="shared" si="31"/>
        <v>100</v>
      </c>
      <c r="H152" s="109">
        <f t="shared" si="33"/>
        <v>6000</v>
      </c>
      <c r="I152" s="108">
        <f t="shared" si="34"/>
        <v>6000</v>
      </c>
      <c r="J152" s="108">
        <f t="shared" si="32"/>
        <v>100</v>
      </c>
      <c r="K152" s="114"/>
      <c r="L152" s="114"/>
      <c r="M152" s="87"/>
    </row>
    <row r="153" spans="1:13" s="19" customFormat="1" ht="11.25" customHeight="1">
      <c r="A153" s="105"/>
      <c r="B153" s="105"/>
      <c r="C153" s="100">
        <v>6050</v>
      </c>
      <c r="D153" s="101" t="s">
        <v>229</v>
      </c>
      <c r="E153" s="90">
        <v>133190</v>
      </c>
      <c r="F153" s="116">
        <v>132404.5</v>
      </c>
      <c r="G153" s="108">
        <f t="shared" si="31"/>
        <v>99.41024100908477</v>
      </c>
      <c r="H153" s="109"/>
      <c r="I153" s="108"/>
      <c r="J153" s="108"/>
      <c r="K153" s="119">
        <f>E153</f>
        <v>133190</v>
      </c>
      <c r="L153" s="119">
        <f>F153</f>
        <v>132404.5</v>
      </c>
      <c r="M153" s="108">
        <f>L153*100/K153</f>
        <v>99.41024100908477</v>
      </c>
    </row>
    <row r="154" spans="1:13" s="19" customFormat="1" ht="12" customHeight="1">
      <c r="A154" s="41"/>
      <c r="B154" s="41">
        <v>75414</v>
      </c>
      <c r="C154" s="41"/>
      <c r="D154" s="43" t="s">
        <v>13</v>
      </c>
      <c r="E154" s="44">
        <f>E155</f>
        <v>200</v>
      </c>
      <c r="F154" s="45">
        <f>F155</f>
        <v>200</v>
      </c>
      <c r="G154" s="45">
        <f>F154*100/E154</f>
        <v>100</v>
      </c>
      <c r="H154" s="44">
        <f>H155</f>
        <v>200</v>
      </c>
      <c r="I154" s="45">
        <f>I155</f>
        <v>200</v>
      </c>
      <c r="J154" s="44">
        <f>J155</f>
        <v>100</v>
      </c>
      <c r="K154" s="45"/>
      <c r="L154" s="45"/>
      <c r="M154" s="45"/>
    </row>
    <row r="155" spans="1:13" s="19" customFormat="1" ht="11.25" customHeight="1">
      <c r="A155" s="105"/>
      <c r="B155" s="105"/>
      <c r="C155" s="47">
        <v>4300</v>
      </c>
      <c r="D155" s="48" t="s">
        <v>41</v>
      </c>
      <c r="E155" s="90">
        <v>200</v>
      </c>
      <c r="F155" s="116">
        <v>200</v>
      </c>
      <c r="G155" s="119">
        <f>F155*100/E155</f>
        <v>100</v>
      </c>
      <c r="H155" s="123">
        <f>E155</f>
        <v>200</v>
      </c>
      <c r="I155" s="119">
        <f>F155</f>
        <v>200</v>
      </c>
      <c r="J155" s="119">
        <f>I155*100/H155</f>
        <v>100</v>
      </c>
      <c r="K155" s="119"/>
      <c r="L155" s="119"/>
      <c r="M155" s="92"/>
    </row>
    <row r="156" spans="1:13" s="19" customFormat="1" ht="11.25" customHeight="1">
      <c r="A156" s="41"/>
      <c r="B156" s="41">
        <v>75421</v>
      </c>
      <c r="C156" s="41"/>
      <c r="D156" s="43" t="s">
        <v>210</v>
      </c>
      <c r="E156" s="44">
        <f>SUM(E157:E158)</f>
        <v>83179</v>
      </c>
      <c r="F156" s="45">
        <f>SUM(F157:F158)</f>
        <v>82886.8</v>
      </c>
      <c r="G156" s="45">
        <f>F156*100/E156</f>
        <v>99.648709409827</v>
      </c>
      <c r="H156" s="44">
        <f>SUM(H157:H158)</f>
        <v>83179</v>
      </c>
      <c r="I156" s="45">
        <f>SUM(I157:I158)</f>
        <v>82886.8</v>
      </c>
      <c r="J156" s="45">
        <f>I156*100/H156</f>
        <v>99.648709409827</v>
      </c>
      <c r="K156" s="45"/>
      <c r="L156" s="45"/>
      <c r="M156" s="45"/>
    </row>
    <row r="157" spans="1:13" s="19" customFormat="1" ht="24.75" customHeight="1">
      <c r="A157" s="46"/>
      <c r="B157" s="46"/>
      <c r="C157" s="82">
        <v>2710</v>
      </c>
      <c r="D157" s="172" t="s">
        <v>182</v>
      </c>
      <c r="E157" s="83">
        <v>14179</v>
      </c>
      <c r="F157" s="107">
        <v>14179</v>
      </c>
      <c r="G157" s="108">
        <f>F157*100/E157</f>
        <v>100</v>
      </c>
      <c r="H157" s="109">
        <f>E157</f>
        <v>14179</v>
      </c>
      <c r="I157" s="108">
        <f>F157</f>
        <v>14179</v>
      </c>
      <c r="J157" s="108">
        <f>I157*100/H157</f>
        <v>100</v>
      </c>
      <c r="K157" s="108"/>
      <c r="L157" s="108"/>
      <c r="M157" s="87"/>
    </row>
    <row r="158" spans="1:13" s="19" customFormat="1" ht="11.25" customHeight="1">
      <c r="A158" s="46"/>
      <c r="B158" s="46"/>
      <c r="C158" s="47">
        <v>4300</v>
      </c>
      <c r="D158" s="48" t="s">
        <v>41</v>
      </c>
      <c r="E158" s="49">
        <v>69000</v>
      </c>
      <c r="F158" s="110">
        <v>68707.8</v>
      </c>
      <c r="G158" s="113">
        <f aca="true" t="shared" si="36" ref="G158:G212">F158*100/E158</f>
        <v>99.57652173913044</v>
      </c>
      <c r="H158" s="125">
        <f aca="true" t="shared" si="37" ref="H158:H212">E158</f>
        <v>69000</v>
      </c>
      <c r="I158" s="113">
        <f aca="true" t="shared" si="38" ref="I158:I212">F158</f>
        <v>68707.8</v>
      </c>
      <c r="J158" s="113">
        <f aca="true" t="shared" si="39" ref="J158:J212">I158*100/H158</f>
        <v>99.57652173913044</v>
      </c>
      <c r="K158" s="111"/>
      <c r="L158" s="111"/>
      <c r="M158" s="67"/>
    </row>
    <row r="159" spans="1:13" s="18" customFormat="1" ht="13.5" customHeight="1">
      <c r="A159" s="36">
        <v>757</v>
      </c>
      <c r="B159" s="36"/>
      <c r="C159" s="66"/>
      <c r="D159" s="38" t="s">
        <v>60</v>
      </c>
      <c r="E159" s="39">
        <f>E160</f>
        <v>3778890</v>
      </c>
      <c r="F159" s="40">
        <f>F160</f>
        <v>3732456.25</v>
      </c>
      <c r="G159" s="303">
        <f t="shared" si="36"/>
        <v>98.77123308696468</v>
      </c>
      <c r="H159" s="311">
        <f t="shared" si="37"/>
        <v>3778890</v>
      </c>
      <c r="I159" s="310">
        <f t="shared" si="38"/>
        <v>3732456.25</v>
      </c>
      <c r="J159" s="310">
        <f t="shared" si="39"/>
        <v>98.77123308696468</v>
      </c>
      <c r="K159" s="40"/>
      <c r="L159" s="40"/>
      <c r="M159" s="40"/>
    </row>
    <row r="160" spans="1:13" s="18" customFormat="1" ht="22.5" customHeight="1">
      <c r="A160" s="62"/>
      <c r="B160" s="62">
        <v>75702</v>
      </c>
      <c r="C160" s="62"/>
      <c r="D160" s="64" t="s">
        <v>61</v>
      </c>
      <c r="E160" s="65">
        <f>SUM(E161:E162)</f>
        <v>3778890</v>
      </c>
      <c r="F160" s="65">
        <f>SUM(F161:F162)</f>
        <v>3732456.25</v>
      </c>
      <c r="G160" s="304">
        <f t="shared" si="36"/>
        <v>98.77123308696468</v>
      </c>
      <c r="H160" s="305">
        <f t="shared" si="37"/>
        <v>3778890</v>
      </c>
      <c r="I160" s="304">
        <f t="shared" si="38"/>
        <v>3732456.25</v>
      </c>
      <c r="J160" s="304">
        <f t="shared" si="39"/>
        <v>98.77123308696468</v>
      </c>
      <c r="K160" s="306"/>
      <c r="L160" s="306"/>
      <c r="M160" s="306"/>
    </row>
    <row r="161" spans="1:13" s="314" customFormat="1" ht="21" customHeight="1">
      <c r="A161" s="135"/>
      <c r="B161" s="135"/>
      <c r="C161" s="152">
        <v>8090</v>
      </c>
      <c r="D161" s="315" t="s">
        <v>230</v>
      </c>
      <c r="E161" s="316">
        <v>80000</v>
      </c>
      <c r="F161" s="317">
        <v>52339.85</v>
      </c>
      <c r="G161" s="103">
        <f>F161*100/E161</f>
        <v>65.4248125</v>
      </c>
      <c r="H161" s="313">
        <f>E161</f>
        <v>80000</v>
      </c>
      <c r="I161" s="103">
        <f>F161</f>
        <v>52339.85</v>
      </c>
      <c r="J161" s="103">
        <f>I161*100/H161</f>
        <v>65.4248125</v>
      </c>
      <c r="K161" s="104"/>
      <c r="L161" s="104"/>
      <c r="M161" s="104"/>
    </row>
    <row r="162" spans="1:13" s="19" customFormat="1" ht="22.5" customHeight="1">
      <c r="A162" s="100"/>
      <c r="B162" s="100"/>
      <c r="C162" s="100">
        <v>8110</v>
      </c>
      <c r="D162" s="173" t="s">
        <v>211</v>
      </c>
      <c r="E162" s="90">
        <v>3698890</v>
      </c>
      <c r="F162" s="116">
        <v>3680116.4</v>
      </c>
      <c r="G162" s="119">
        <f t="shared" si="36"/>
        <v>99.49245314134781</v>
      </c>
      <c r="H162" s="123">
        <f t="shared" si="37"/>
        <v>3698890</v>
      </c>
      <c r="I162" s="119">
        <f t="shared" si="38"/>
        <v>3680116.4</v>
      </c>
      <c r="J162" s="119">
        <f t="shared" si="39"/>
        <v>99.49245314134781</v>
      </c>
      <c r="K162" s="119"/>
      <c r="L162" s="119"/>
      <c r="M162" s="92"/>
    </row>
    <row r="163" spans="1:13" s="18" customFormat="1" ht="15.75" customHeight="1">
      <c r="A163" s="36">
        <v>758</v>
      </c>
      <c r="B163" s="36"/>
      <c r="C163" s="66"/>
      <c r="D163" s="38" t="s">
        <v>15</v>
      </c>
      <c r="E163" s="39">
        <f>E164+E166</f>
        <v>6580641</v>
      </c>
      <c r="F163" s="40">
        <f>F164+F166</f>
        <v>6580639.94</v>
      </c>
      <c r="G163" s="303">
        <f t="shared" si="36"/>
        <v>99.99998389214667</v>
      </c>
      <c r="H163" s="311">
        <f>H164+H166</f>
        <v>6580641</v>
      </c>
      <c r="I163" s="310">
        <f>I164+I166</f>
        <v>6580639.94</v>
      </c>
      <c r="J163" s="311">
        <f t="shared" si="39"/>
        <v>99.99998389214667</v>
      </c>
      <c r="K163" s="39"/>
      <c r="L163" s="323"/>
      <c r="M163" s="324"/>
    </row>
    <row r="164" spans="1:13" s="314" customFormat="1" ht="15.75" customHeight="1">
      <c r="A164" s="262"/>
      <c r="B164" s="262">
        <v>75814</v>
      </c>
      <c r="C164" s="327"/>
      <c r="D164" s="264" t="s">
        <v>232</v>
      </c>
      <c r="E164" s="265">
        <f>E165</f>
        <v>106685</v>
      </c>
      <c r="F164" s="265">
        <f>F165</f>
        <v>106683.94</v>
      </c>
      <c r="G164" s="328">
        <f>F164*100/E164</f>
        <v>99.99900642077144</v>
      </c>
      <c r="H164" s="329">
        <f>H165</f>
        <v>106685</v>
      </c>
      <c r="I164" s="328">
        <f>I165</f>
        <v>106683.94</v>
      </c>
      <c r="J164" s="329">
        <f>I164*100/H164</f>
        <v>99.99900642077144</v>
      </c>
      <c r="K164" s="265"/>
      <c r="L164" s="265"/>
      <c r="M164" s="266"/>
    </row>
    <row r="165" spans="1:13" s="314" customFormat="1" ht="38.25" customHeight="1">
      <c r="A165" s="330"/>
      <c r="B165" s="330"/>
      <c r="C165" s="332">
        <v>2910</v>
      </c>
      <c r="D165" s="333" t="s">
        <v>231</v>
      </c>
      <c r="E165" s="334">
        <v>106685</v>
      </c>
      <c r="F165" s="92">
        <v>106683.94</v>
      </c>
      <c r="G165" s="102">
        <f>F165*100/E165</f>
        <v>99.99900642077144</v>
      </c>
      <c r="H165" s="335">
        <f>E165</f>
        <v>106685</v>
      </c>
      <c r="I165" s="102">
        <f>F165</f>
        <v>106683.94</v>
      </c>
      <c r="J165" s="335">
        <f>I165*100/H165</f>
        <v>99.99900642077144</v>
      </c>
      <c r="K165" s="334"/>
      <c r="L165" s="334"/>
      <c r="M165" s="92"/>
    </row>
    <row r="166" spans="1:13" s="19" customFormat="1" ht="15" customHeight="1">
      <c r="A166" s="62"/>
      <c r="B166" s="62">
        <v>75831</v>
      </c>
      <c r="C166" s="62"/>
      <c r="D166" s="64" t="s">
        <v>123</v>
      </c>
      <c r="E166" s="65">
        <f>E167</f>
        <v>6473956</v>
      </c>
      <c r="F166" s="127">
        <f>F167</f>
        <v>6473956</v>
      </c>
      <c r="G166" s="304">
        <f t="shared" si="36"/>
        <v>100</v>
      </c>
      <c r="H166" s="305">
        <f t="shared" si="37"/>
        <v>6473956</v>
      </c>
      <c r="I166" s="304">
        <f t="shared" si="38"/>
        <v>6473956</v>
      </c>
      <c r="J166" s="304">
        <f t="shared" si="39"/>
        <v>100</v>
      </c>
      <c r="K166" s="127"/>
      <c r="L166" s="127"/>
      <c r="M166" s="127"/>
    </row>
    <row r="167" spans="1:13" s="19" customFormat="1" ht="23.25" customHeight="1">
      <c r="A167" s="46"/>
      <c r="B167" s="46"/>
      <c r="C167" s="46">
        <v>2930</v>
      </c>
      <c r="D167" s="54" t="s">
        <v>119</v>
      </c>
      <c r="E167" s="55">
        <v>6473956</v>
      </c>
      <c r="F167" s="74">
        <v>6473956</v>
      </c>
      <c r="G167" s="113">
        <f t="shared" si="36"/>
        <v>100</v>
      </c>
      <c r="H167" s="125">
        <f t="shared" si="37"/>
        <v>6473956</v>
      </c>
      <c r="I167" s="113">
        <f t="shared" si="38"/>
        <v>6473956</v>
      </c>
      <c r="J167" s="113">
        <f t="shared" si="39"/>
        <v>100</v>
      </c>
      <c r="K167" s="103"/>
      <c r="L167" s="103"/>
      <c r="M167" s="58"/>
    </row>
    <row r="168" spans="1:13" s="18" customFormat="1" ht="14.25" customHeight="1">
      <c r="A168" s="36">
        <v>801</v>
      </c>
      <c r="B168" s="36"/>
      <c r="C168" s="66"/>
      <c r="D168" s="38" t="s">
        <v>16</v>
      </c>
      <c r="E168" s="39">
        <f>E169+E194+E210+E231+E238+E255+E257+E277+E281+E297</f>
        <v>63666177</v>
      </c>
      <c r="F168" s="40">
        <f>F169+F194+F210+F231+F238+F255+F257+F277+F281+F297</f>
        <v>62773817.97</v>
      </c>
      <c r="G168" s="303">
        <f t="shared" si="36"/>
        <v>98.59837817810232</v>
      </c>
      <c r="H168" s="39">
        <f>H169+H194+H210+H231+H238+H255+H257+H277+H281+H297</f>
        <v>47764054</v>
      </c>
      <c r="I168" s="40">
        <f>I169+I194+I210+I231+I238+I255+I257+I277+I281+I297</f>
        <v>46884436.14</v>
      </c>
      <c r="J168" s="303">
        <f t="shared" si="39"/>
        <v>98.15841038116237</v>
      </c>
      <c r="K168" s="39">
        <f>K169+K194+K210+K231+K238+K255+K257+K277+K281+K297</f>
        <v>15902123</v>
      </c>
      <c r="L168" s="40">
        <f>L169+L194+L210+L231+L238+L255+L257+L277+L281+L297</f>
        <v>15889381.83</v>
      </c>
      <c r="M168" s="126">
        <f>L168*100/K168</f>
        <v>99.91987755345623</v>
      </c>
    </row>
    <row r="169" spans="1:13" s="18" customFormat="1" ht="12.75" customHeight="1">
      <c r="A169" s="62"/>
      <c r="B169" s="62">
        <v>80101</v>
      </c>
      <c r="C169" s="62"/>
      <c r="D169" s="64" t="s">
        <v>17</v>
      </c>
      <c r="E169" s="65">
        <f>SUM(E170:E176,E177:E193)</f>
        <v>35745272</v>
      </c>
      <c r="F169" s="127">
        <f>SUM(F170:F176,F177:F193)</f>
        <v>35396271.65999999</v>
      </c>
      <c r="G169" s="376">
        <f t="shared" si="36"/>
        <v>99.02364614822343</v>
      </c>
      <c r="H169" s="331">
        <f>SUM(H170:H176,H177:H193)</f>
        <v>19870349</v>
      </c>
      <c r="I169" s="306">
        <f>SUM(I170:I176,I177:I193)</f>
        <v>19533949.829999994</v>
      </c>
      <c r="J169" s="304">
        <f t="shared" si="39"/>
        <v>98.30702938332888</v>
      </c>
      <c r="K169" s="331">
        <f>SUM(K170:K176,K177:K193)</f>
        <v>15874923</v>
      </c>
      <c r="L169" s="127">
        <f>SUM(L170:L176,L177:L193)</f>
        <v>15862321.83</v>
      </c>
      <c r="M169" s="376">
        <f>L169*100/K169</f>
        <v>99.92062216616736</v>
      </c>
    </row>
    <row r="170" spans="1:13" s="18" customFormat="1" ht="23.25" customHeight="1">
      <c r="A170" s="128"/>
      <c r="B170" s="128"/>
      <c r="C170" s="89">
        <v>2540</v>
      </c>
      <c r="D170" s="129" t="s">
        <v>108</v>
      </c>
      <c r="E170" s="130">
        <v>1318494</v>
      </c>
      <c r="F170" s="131">
        <v>1318493.32</v>
      </c>
      <c r="G170" s="108">
        <f t="shared" si="36"/>
        <v>99.99994842600725</v>
      </c>
      <c r="H170" s="109">
        <f t="shared" si="37"/>
        <v>1318494</v>
      </c>
      <c r="I170" s="108">
        <f t="shared" si="38"/>
        <v>1318493.32</v>
      </c>
      <c r="J170" s="108">
        <f t="shared" si="39"/>
        <v>99.99994842600725</v>
      </c>
      <c r="K170" s="132"/>
      <c r="L170" s="132"/>
      <c r="M170" s="87"/>
    </row>
    <row r="171" spans="1:13" s="19" customFormat="1" ht="11.25">
      <c r="A171" s="105"/>
      <c r="B171" s="105"/>
      <c r="C171" s="105">
        <v>3020</v>
      </c>
      <c r="D171" s="141" t="s">
        <v>122</v>
      </c>
      <c r="E171" s="90">
        <v>834129</v>
      </c>
      <c r="F171" s="116">
        <v>823574.05</v>
      </c>
      <c r="G171" s="156">
        <f t="shared" si="36"/>
        <v>98.73461419037103</v>
      </c>
      <c r="H171" s="370">
        <f t="shared" si="37"/>
        <v>834129</v>
      </c>
      <c r="I171" s="156">
        <f t="shared" si="38"/>
        <v>823574.05</v>
      </c>
      <c r="J171" s="156">
        <f t="shared" si="39"/>
        <v>98.73461419037103</v>
      </c>
      <c r="K171" s="116"/>
      <c r="L171" s="116"/>
      <c r="M171" s="342"/>
    </row>
    <row r="172" spans="1:13" s="19" customFormat="1" ht="12" customHeight="1">
      <c r="A172" s="365"/>
      <c r="B172" s="365"/>
      <c r="C172" s="374">
        <v>4010</v>
      </c>
      <c r="D172" s="366" t="s">
        <v>44</v>
      </c>
      <c r="E172" s="372">
        <v>10089045</v>
      </c>
      <c r="F172" s="367">
        <v>10084490.95</v>
      </c>
      <c r="G172" s="367">
        <f t="shared" si="36"/>
        <v>99.9548614363401</v>
      </c>
      <c r="H172" s="373">
        <f t="shared" si="37"/>
        <v>10089045</v>
      </c>
      <c r="I172" s="367">
        <f t="shared" si="38"/>
        <v>10084490.95</v>
      </c>
      <c r="J172" s="367">
        <f t="shared" si="39"/>
        <v>99.9548614363401</v>
      </c>
      <c r="K172" s="367"/>
      <c r="L172" s="367"/>
      <c r="M172" s="292"/>
    </row>
    <row r="173" spans="1:13" s="19" customFormat="1" ht="12" customHeight="1">
      <c r="A173" s="46"/>
      <c r="B173" s="46"/>
      <c r="C173" s="47">
        <v>4040</v>
      </c>
      <c r="D173" s="48" t="s">
        <v>45</v>
      </c>
      <c r="E173" s="49">
        <v>651873</v>
      </c>
      <c r="F173" s="110">
        <v>651867.54</v>
      </c>
      <c r="G173" s="108">
        <f t="shared" si="36"/>
        <v>99.9991624135376</v>
      </c>
      <c r="H173" s="109">
        <f t="shared" si="37"/>
        <v>651873</v>
      </c>
      <c r="I173" s="108">
        <f t="shared" si="38"/>
        <v>651867.54</v>
      </c>
      <c r="J173" s="108">
        <f t="shared" si="39"/>
        <v>99.9991624135376</v>
      </c>
      <c r="K173" s="111"/>
      <c r="L173" s="111"/>
      <c r="M173" s="67"/>
    </row>
    <row r="174" spans="1:13" s="19" customFormat="1" ht="12" customHeight="1">
      <c r="A174" s="46"/>
      <c r="B174" s="46"/>
      <c r="C174" s="47">
        <v>4110</v>
      </c>
      <c r="D174" s="48" t="s">
        <v>46</v>
      </c>
      <c r="E174" s="49">
        <v>1977022</v>
      </c>
      <c r="F174" s="110">
        <v>1898248.38</v>
      </c>
      <c r="G174" s="108">
        <f t="shared" si="36"/>
        <v>96.01554155694777</v>
      </c>
      <c r="H174" s="109">
        <f t="shared" si="37"/>
        <v>1977022</v>
      </c>
      <c r="I174" s="108">
        <f t="shared" si="38"/>
        <v>1898248.38</v>
      </c>
      <c r="J174" s="108">
        <f t="shared" si="39"/>
        <v>96.01554155694777</v>
      </c>
      <c r="K174" s="111"/>
      <c r="L174" s="111"/>
      <c r="M174" s="67"/>
    </row>
    <row r="175" spans="1:13" s="19" customFormat="1" ht="12" customHeight="1">
      <c r="A175" s="46"/>
      <c r="B175" s="46"/>
      <c r="C175" s="47">
        <v>4120</v>
      </c>
      <c r="D175" s="48" t="s">
        <v>35</v>
      </c>
      <c r="E175" s="49">
        <v>253324</v>
      </c>
      <c r="F175" s="110">
        <v>233605.34</v>
      </c>
      <c r="G175" s="108">
        <f t="shared" si="36"/>
        <v>92.21603164327107</v>
      </c>
      <c r="H175" s="109">
        <f t="shared" si="37"/>
        <v>253324</v>
      </c>
      <c r="I175" s="108">
        <f t="shared" si="38"/>
        <v>233605.34</v>
      </c>
      <c r="J175" s="108">
        <f t="shared" si="39"/>
        <v>92.21603164327107</v>
      </c>
      <c r="K175" s="111"/>
      <c r="L175" s="111"/>
      <c r="M175" s="67"/>
    </row>
    <row r="176" spans="1:13" s="19" customFormat="1" ht="10.5" customHeight="1">
      <c r="A176" s="46"/>
      <c r="B176" s="46"/>
      <c r="C176" s="47">
        <v>4140</v>
      </c>
      <c r="D176" s="48" t="s">
        <v>96</v>
      </c>
      <c r="E176" s="49">
        <v>4200</v>
      </c>
      <c r="F176" s="110">
        <v>1672</v>
      </c>
      <c r="G176" s="108">
        <f t="shared" si="36"/>
        <v>39.80952380952381</v>
      </c>
      <c r="H176" s="109">
        <f t="shared" si="37"/>
        <v>4200</v>
      </c>
      <c r="I176" s="108">
        <f t="shared" si="38"/>
        <v>1672</v>
      </c>
      <c r="J176" s="108">
        <f t="shared" si="39"/>
        <v>39.80952380952381</v>
      </c>
      <c r="K176" s="111"/>
      <c r="L176" s="111"/>
      <c r="M176" s="67"/>
    </row>
    <row r="177" spans="1:13" s="19" customFormat="1" ht="12" customHeight="1">
      <c r="A177" s="46"/>
      <c r="B177" s="46"/>
      <c r="C177" s="47">
        <v>4170</v>
      </c>
      <c r="D177" s="48" t="s">
        <v>125</v>
      </c>
      <c r="E177" s="49">
        <v>46500</v>
      </c>
      <c r="F177" s="110">
        <v>44223</v>
      </c>
      <c r="G177" s="108">
        <f t="shared" si="36"/>
        <v>95.10322580645162</v>
      </c>
      <c r="H177" s="109">
        <f t="shared" si="37"/>
        <v>46500</v>
      </c>
      <c r="I177" s="108">
        <f t="shared" si="38"/>
        <v>44223</v>
      </c>
      <c r="J177" s="108">
        <f t="shared" si="39"/>
        <v>95.10322580645162</v>
      </c>
      <c r="K177" s="111"/>
      <c r="L177" s="111"/>
      <c r="M177" s="67"/>
    </row>
    <row r="178" spans="1:13" s="19" customFormat="1" ht="12" customHeight="1">
      <c r="A178" s="46"/>
      <c r="B178" s="46"/>
      <c r="C178" s="47">
        <v>4210</v>
      </c>
      <c r="D178" s="48" t="s">
        <v>36</v>
      </c>
      <c r="E178" s="49">
        <v>520760</v>
      </c>
      <c r="F178" s="110">
        <v>504925.51</v>
      </c>
      <c r="G178" s="108">
        <f t="shared" si="36"/>
        <v>96.95934979645133</v>
      </c>
      <c r="H178" s="109">
        <f t="shared" si="37"/>
        <v>520760</v>
      </c>
      <c r="I178" s="108">
        <f t="shared" si="38"/>
        <v>504925.51</v>
      </c>
      <c r="J178" s="108">
        <f t="shared" si="39"/>
        <v>96.95934979645133</v>
      </c>
      <c r="K178" s="111"/>
      <c r="L178" s="111"/>
      <c r="M178" s="67"/>
    </row>
    <row r="179" spans="1:13" s="19" customFormat="1" ht="11.25" customHeight="1">
      <c r="A179" s="46"/>
      <c r="B179" s="46"/>
      <c r="C179" s="47">
        <v>4240</v>
      </c>
      <c r="D179" s="48" t="s">
        <v>65</v>
      </c>
      <c r="E179" s="49">
        <v>216775</v>
      </c>
      <c r="F179" s="110">
        <v>213832.55</v>
      </c>
      <c r="G179" s="108">
        <f t="shared" si="36"/>
        <v>98.64262484142544</v>
      </c>
      <c r="H179" s="109">
        <f t="shared" si="37"/>
        <v>216775</v>
      </c>
      <c r="I179" s="108">
        <f t="shared" si="38"/>
        <v>213832.55</v>
      </c>
      <c r="J179" s="108">
        <f t="shared" si="39"/>
        <v>98.64262484142544</v>
      </c>
      <c r="K179" s="111"/>
      <c r="L179" s="111"/>
      <c r="M179" s="67"/>
    </row>
    <row r="180" spans="1:13" s="19" customFormat="1" ht="12.75" customHeight="1">
      <c r="A180" s="46"/>
      <c r="B180" s="46"/>
      <c r="C180" s="47">
        <v>4260</v>
      </c>
      <c r="D180" s="48" t="s">
        <v>66</v>
      </c>
      <c r="E180" s="49">
        <v>899000</v>
      </c>
      <c r="F180" s="110">
        <v>849384.2</v>
      </c>
      <c r="G180" s="108">
        <f t="shared" si="36"/>
        <v>94.48100111234706</v>
      </c>
      <c r="H180" s="109">
        <f t="shared" si="37"/>
        <v>899000</v>
      </c>
      <c r="I180" s="108">
        <f t="shared" si="38"/>
        <v>849384.2</v>
      </c>
      <c r="J180" s="108">
        <f t="shared" si="39"/>
        <v>94.48100111234706</v>
      </c>
      <c r="K180" s="111"/>
      <c r="L180" s="111"/>
      <c r="M180" s="67"/>
    </row>
    <row r="181" spans="1:13" s="19" customFormat="1" ht="12" customHeight="1">
      <c r="A181" s="46"/>
      <c r="B181" s="46"/>
      <c r="C181" s="47">
        <v>4270</v>
      </c>
      <c r="D181" s="48" t="s">
        <v>58</v>
      </c>
      <c r="E181" s="49">
        <v>1671900</v>
      </c>
      <c r="F181" s="110">
        <v>1563037.48</v>
      </c>
      <c r="G181" s="108">
        <f t="shared" si="36"/>
        <v>93.48869429989831</v>
      </c>
      <c r="H181" s="109">
        <f t="shared" si="37"/>
        <v>1671900</v>
      </c>
      <c r="I181" s="108">
        <f t="shared" si="38"/>
        <v>1563037.48</v>
      </c>
      <c r="J181" s="108">
        <f t="shared" si="39"/>
        <v>93.48869429989831</v>
      </c>
      <c r="K181" s="110"/>
      <c r="L181" s="110"/>
      <c r="M181" s="60"/>
    </row>
    <row r="182" spans="1:13" s="19" customFormat="1" ht="12" customHeight="1">
      <c r="A182" s="46"/>
      <c r="B182" s="46"/>
      <c r="C182" s="82">
        <v>4280</v>
      </c>
      <c r="D182" s="59" t="s">
        <v>55</v>
      </c>
      <c r="E182" s="49">
        <v>21200</v>
      </c>
      <c r="F182" s="110">
        <v>16249</v>
      </c>
      <c r="G182" s="108">
        <f t="shared" si="36"/>
        <v>76.64622641509433</v>
      </c>
      <c r="H182" s="109">
        <f t="shared" si="37"/>
        <v>21200</v>
      </c>
      <c r="I182" s="108">
        <f t="shared" si="38"/>
        <v>16249</v>
      </c>
      <c r="J182" s="108">
        <f t="shared" si="39"/>
        <v>76.64622641509433</v>
      </c>
      <c r="K182" s="110"/>
      <c r="L182" s="110"/>
      <c r="M182" s="60"/>
    </row>
    <row r="183" spans="1:13" s="19" customFormat="1" ht="11.25" customHeight="1">
      <c r="A183" s="46"/>
      <c r="B183" s="46"/>
      <c r="C183" s="47">
        <v>4300</v>
      </c>
      <c r="D183" s="48" t="s">
        <v>41</v>
      </c>
      <c r="E183" s="49">
        <v>638839</v>
      </c>
      <c r="F183" s="110">
        <v>619590.98</v>
      </c>
      <c r="G183" s="108">
        <f t="shared" si="36"/>
        <v>96.9870311612159</v>
      </c>
      <c r="H183" s="109">
        <f t="shared" si="37"/>
        <v>638839</v>
      </c>
      <c r="I183" s="108">
        <f t="shared" si="38"/>
        <v>619590.98</v>
      </c>
      <c r="J183" s="108">
        <f t="shared" si="39"/>
        <v>96.9870311612159</v>
      </c>
      <c r="K183" s="110"/>
      <c r="L183" s="110"/>
      <c r="M183" s="60"/>
    </row>
    <row r="184" spans="1:13" s="19" customFormat="1" ht="10.5" customHeight="1">
      <c r="A184" s="46"/>
      <c r="B184" s="46"/>
      <c r="C184" s="82">
        <v>4350</v>
      </c>
      <c r="D184" s="59" t="s">
        <v>140</v>
      </c>
      <c r="E184" s="49">
        <v>11800</v>
      </c>
      <c r="F184" s="110">
        <v>9596.89</v>
      </c>
      <c r="G184" s="108">
        <f t="shared" si="36"/>
        <v>81.32957627118644</v>
      </c>
      <c r="H184" s="109">
        <f t="shared" si="37"/>
        <v>11800</v>
      </c>
      <c r="I184" s="108">
        <f t="shared" si="38"/>
        <v>9596.89</v>
      </c>
      <c r="J184" s="108">
        <f t="shared" si="39"/>
        <v>81.32957627118644</v>
      </c>
      <c r="K184" s="110"/>
      <c r="L184" s="110"/>
      <c r="M184" s="60"/>
    </row>
    <row r="185" spans="1:13" s="19" customFormat="1" ht="19.5" customHeight="1">
      <c r="A185" s="46"/>
      <c r="B185" s="46"/>
      <c r="C185" s="82">
        <v>4360</v>
      </c>
      <c r="D185" s="69" t="s">
        <v>183</v>
      </c>
      <c r="E185" s="49">
        <v>10300</v>
      </c>
      <c r="F185" s="110">
        <v>8379.56</v>
      </c>
      <c r="G185" s="108">
        <f t="shared" si="36"/>
        <v>81.35495145631067</v>
      </c>
      <c r="H185" s="109">
        <f t="shared" si="37"/>
        <v>10300</v>
      </c>
      <c r="I185" s="108">
        <f t="shared" si="38"/>
        <v>8379.56</v>
      </c>
      <c r="J185" s="108">
        <f t="shared" si="39"/>
        <v>81.35495145631067</v>
      </c>
      <c r="K185" s="110"/>
      <c r="L185" s="110"/>
      <c r="M185" s="60"/>
    </row>
    <row r="186" spans="1:13" s="19" customFormat="1" ht="17.25" customHeight="1">
      <c r="A186" s="46"/>
      <c r="B186" s="46"/>
      <c r="C186" s="47">
        <v>4370</v>
      </c>
      <c r="D186" s="48" t="s">
        <v>184</v>
      </c>
      <c r="E186" s="49">
        <v>20900</v>
      </c>
      <c r="F186" s="110">
        <v>18086.73</v>
      </c>
      <c r="G186" s="108">
        <f t="shared" si="36"/>
        <v>86.53937799043062</v>
      </c>
      <c r="H186" s="109">
        <f t="shared" si="37"/>
        <v>20900</v>
      </c>
      <c r="I186" s="108">
        <f t="shared" si="38"/>
        <v>18086.73</v>
      </c>
      <c r="J186" s="108">
        <f t="shared" si="39"/>
        <v>86.53937799043062</v>
      </c>
      <c r="K186" s="110"/>
      <c r="L186" s="110"/>
      <c r="M186" s="60"/>
    </row>
    <row r="187" spans="1:13" s="19" customFormat="1" ht="11.25" customHeight="1">
      <c r="A187" s="46"/>
      <c r="B187" s="46"/>
      <c r="C187" s="47">
        <v>4410</v>
      </c>
      <c r="D187" s="48" t="s">
        <v>53</v>
      </c>
      <c r="E187" s="49">
        <v>16000</v>
      </c>
      <c r="F187" s="110">
        <v>13820.82</v>
      </c>
      <c r="G187" s="108">
        <f t="shared" si="36"/>
        <v>86.380125</v>
      </c>
      <c r="H187" s="109">
        <f t="shared" si="37"/>
        <v>16000</v>
      </c>
      <c r="I187" s="108">
        <f t="shared" si="38"/>
        <v>13820.82</v>
      </c>
      <c r="J187" s="108">
        <f t="shared" si="39"/>
        <v>86.380125</v>
      </c>
      <c r="K187" s="110"/>
      <c r="L187" s="110"/>
      <c r="M187" s="60"/>
    </row>
    <row r="188" spans="1:13" s="19" customFormat="1" ht="11.25" customHeight="1">
      <c r="A188" s="46"/>
      <c r="B188" s="46"/>
      <c r="C188" s="47">
        <v>4420</v>
      </c>
      <c r="D188" s="48" t="s">
        <v>157</v>
      </c>
      <c r="E188" s="49">
        <v>10000</v>
      </c>
      <c r="F188" s="110">
        <v>4346.8</v>
      </c>
      <c r="G188" s="108">
        <f t="shared" si="36"/>
        <v>43.468</v>
      </c>
      <c r="H188" s="109">
        <f t="shared" si="37"/>
        <v>10000</v>
      </c>
      <c r="I188" s="108">
        <f t="shared" si="38"/>
        <v>4346.8</v>
      </c>
      <c r="J188" s="108">
        <f t="shared" si="39"/>
        <v>43.468</v>
      </c>
      <c r="K188" s="110"/>
      <c r="L188" s="110"/>
      <c r="M188" s="60"/>
    </row>
    <row r="189" spans="1:13" s="19" customFormat="1" ht="11.25" customHeight="1">
      <c r="A189" s="46"/>
      <c r="B189" s="46"/>
      <c r="C189" s="47">
        <v>4430</v>
      </c>
      <c r="D189" s="48" t="s">
        <v>67</v>
      </c>
      <c r="E189" s="49">
        <v>18100</v>
      </c>
      <c r="F189" s="110">
        <v>17905.4</v>
      </c>
      <c r="G189" s="108">
        <f t="shared" si="36"/>
        <v>98.92486187845306</v>
      </c>
      <c r="H189" s="109">
        <f t="shared" si="37"/>
        <v>18100</v>
      </c>
      <c r="I189" s="108">
        <f t="shared" si="38"/>
        <v>17905.4</v>
      </c>
      <c r="J189" s="108">
        <f t="shared" si="39"/>
        <v>98.92486187845306</v>
      </c>
      <c r="K189" s="110"/>
      <c r="L189" s="110"/>
      <c r="M189" s="60"/>
    </row>
    <row r="190" spans="1:13" s="19" customFormat="1" ht="11.25" customHeight="1">
      <c r="A190" s="46"/>
      <c r="B190" s="46"/>
      <c r="C190" s="47">
        <v>4440</v>
      </c>
      <c r="D190" s="48" t="s">
        <v>68</v>
      </c>
      <c r="E190" s="49">
        <v>624588</v>
      </c>
      <c r="F190" s="110">
        <v>624588</v>
      </c>
      <c r="G190" s="108">
        <f t="shared" si="36"/>
        <v>100</v>
      </c>
      <c r="H190" s="109">
        <f t="shared" si="37"/>
        <v>624588</v>
      </c>
      <c r="I190" s="108">
        <f t="shared" si="38"/>
        <v>624588</v>
      </c>
      <c r="J190" s="108">
        <f t="shared" si="39"/>
        <v>100</v>
      </c>
      <c r="K190" s="111"/>
      <c r="L190" s="111"/>
      <c r="M190" s="67"/>
    </row>
    <row r="191" spans="1:13" s="19" customFormat="1" ht="18.75" customHeight="1">
      <c r="A191" s="46"/>
      <c r="B191" s="46"/>
      <c r="C191" s="68">
        <v>4700</v>
      </c>
      <c r="D191" s="69" t="s">
        <v>198</v>
      </c>
      <c r="E191" s="49">
        <v>15600</v>
      </c>
      <c r="F191" s="110">
        <v>14031.33</v>
      </c>
      <c r="G191" s="108">
        <f t="shared" si="36"/>
        <v>89.94442307692307</v>
      </c>
      <c r="H191" s="109">
        <f t="shared" si="37"/>
        <v>15600</v>
      </c>
      <c r="I191" s="108">
        <f t="shared" si="38"/>
        <v>14031.33</v>
      </c>
      <c r="J191" s="108">
        <f t="shared" si="39"/>
        <v>89.94442307692307</v>
      </c>
      <c r="K191" s="111"/>
      <c r="L191" s="111"/>
      <c r="M191" s="67"/>
    </row>
    <row r="192" spans="1:13" s="19" customFormat="1" ht="10.5" customHeight="1">
      <c r="A192" s="46"/>
      <c r="B192" s="46"/>
      <c r="C192" s="68">
        <v>6050</v>
      </c>
      <c r="D192" s="69" t="s">
        <v>69</v>
      </c>
      <c r="E192" s="49">
        <v>15744911</v>
      </c>
      <c r="F192" s="110">
        <v>15741318.68</v>
      </c>
      <c r="G192" s="108">
        <f t="shared" si="36"/>
        <v>99.97718424702433</v>
      </c>
      <c r="H192" s="109"/>
      <c r="I192" s="108"/>
      <c r="J192" s="108"/>
      <c r="K192" s="111">
        <f>E192</f>
        <v>15744911</v>
      </c>
      <c r="L192" s="111">
        <f>F192</f>
        <v>15741318.68</v>
      </c>
      <c r="M192" s="108">
        <f>L192*100/K192</f>
        <v>99.97718424702433</v>
      </c>
    </row>
    <row r="193" spans="1:13" s="19" customFormat="1" ht="19.5" customHeight="1">
      <c r="A193" s="46"/>
      <c r="B193" s="46"/>
      <c r="C193" s="100">
        <v>6060</v>
      </c>
      <c r="D193" s="101" t="s">
        <v>129</v>
      </c>
      <c r="E193" s="49">
        <v>130012</v>
      </c>
      <c r="F193" s="110">
        <v>121003.15</v>
      </c>
      <c r="G193" s="108">
        <f t="shared" si="36"/>
        <v>93.0707550072301</v>
      </c>
      <c r="H193" s="109"/>
      <c r="I193" s="108"/>
      <c r="J193" s="108"/>
      <c r="K193" s="111">
        <f>E193</f>
        <v>130012</v>
      </c>
      <c r="L193" s="111">
        <f>F193</f>
        <v>121003.15</v>
      </c>
      <c r="M193" s="108">
        <f>L193*100/K193</f>
        <v>93.0707550072301</v>
      </c>
    </row>
    <row r="194" spans="1:13" s="19" customFormat="1" ht="13.5" customHeight="1">
      <c r="A194" s="133"/>
      <c r="B194" s="42">
        <v>80103</v>
      </c>
      <c r="C194" s="41"/>
      <c r="D194" s="43" t="s">
        <v>134</v>
      </c>
      <c r="E194" s="45">
        <f>SUM(E195:E197,E198:E209)</f>
        <v>1619709</v>
      </c>
      <c r="F194" s="45">
        <f>SUM(F195:F197,F198:F209)</f>
        <v>1564499.25</v>
      </c>
      <c r="G194" s="45">
        <f>F194*100/E194</f>
        <v>96.5913784513144</v>
      </c>
      <c r="H194" s="45">
        <f>SUM(H195:H197,H198:H209)</f>
        <v>1619709</v>
      </c>
      <c r="I194" s="45">
        <f>SUM(I195:I197,I198:I209)</f>
        <v>1564499.25</v>
      </c>
      <c r="J194" s="45">
        <f>I194*100/H194</f>
        <v>96.5913784513144</v>
      </c>
      <c r="K194" s="45"/>
      <c r="L194" s="45"/>
      <c r="M194" s="45"/>
    </row>
    <row r="195" spans="1:13" s="19" customFormat="1" ht="22.5" customHeight="1">
      <c r="A195" s="46"/>
      <c r="B195" s="46"/>
      <c r="C195" s="82">
        <v>2540</v>
      </c>
      <c r="D195" s="129" t="s">
        <v>108</v>
      </c>
      <c r="E195" s="83">
        <v>290573</v>
      </c>
      <c r="F195" s="107">
        <v>290572.12</v>
      </c>
      <c r="G195" s="108">
        <f t="shared" si="36"/>
        <v>99.99969715011375</v>
      </c>
      <c r="H195" s="109">
        <f t="shared" si="37"/>
        <v>290573</v>
      </c>
      <c r="I195" s="108">
        <f t="shared" si="38"/>
        <v>290572.12</v>
      </c>
      <c r="J195" s="108">
        <f t="shared" si="39"/>
        <v>99.99969715011375</v>
      </c>
      <c r="K195" s="108"/>
      <c r="L195" s="108"/>
      <c r="M195" s="87"/>
    </row>
    <row r="196" spans="1:13" s="19" customFormat="1" ht="11.25" customHeight="1">
      <c r="A196" s="46"/>
      <c r="B196" s="46"/>
      <c r="C196" s="82">
        <v>3020</v>
      </c>
      <c r="D196" s="59" t="s">
        <v>122</v>
      </c>
      <c r="E196" s="83">
        <v>84060</v>
      </c>
      <c r="F196" s="107">
        <v>75491.81</v>
      </c>
      <c r="G196" s="108">
        <f t="shared" si="36"/>
        <v>89.80705448489175</v>
      </c>
      <c r="H196" s="109">
        <f t="shared" si="37"/>
        <v>84060</v>
      </c>
      <c r="I196" s="108">
        <f t="shared" si="38"/>
        <v>75491.81</v>
      </c>
      <c r="J196" s="108">
        <f t="shared" si="39"/>
        <v>89.80705448489175</v>
      </c>
      <c r="K196" s="108"/>
      <c r="L196" s="108"/>
      <c r="M196" s="87"/>
    </row>
    <row r="197" spans="1:13" s="19" customFormat="1" ht="11.25" customHeight="1">
      <c r="A197" s="46"/>
      <c r="B197" s="46"/>
      <c r="C197" s="47">
        <v>4010</v>
      </c>
      <c r="D197" s="48" t="s">
        <v>44</v>
      </c>
      <c r="E197" s="49">
        <v>834082</v>
      </c>
      <c r="F197" s="110">
        <v>823655.63</v>
      </c>
      <c r="G197" s="108">
        <f t="shared" si="36"/>
        <v>98.74995863716038</v>
      </c>
      <c r="H197" s="109">
        <f t="shared" si="37"/>
        <v>834082</v>
      </c>
      <c r="I197" s="108">
        <f t="shared" si="38"/>
        <v>823655.63</v>
      </c>
      <c r="J197" s="108">
        <f t="shared" si="39"/>
        <v>98.74995863716038</v>
      </c>
      <c r="K197" s="111"/>
      <c r="L197" s="111"/>
      <c r="M197" s="67"/>
    </row>
    <row r="198" spans="1:13" s="19" customFormat="1" ht="12" customHeight="1">
      <c r="A198" s="46"/>
      <c r="B198" s="46"/>
      <c r="C198" s="47">
        <v>4040</v>
      </c>
      <c r="D198" s="48" t="s">
        <v>45</v>
      </c>
      <c r="E198" s="49">
        <v>40349</v>
      </c>
      <c r="F198" s="110">
        <v>40341.72</v>
      </c>
      <c r="G198" s="111">
        <f t="shared" si="36"/>
        <v>99.98195742149744</v>
      </c>
      <c r="H198" s="120">
        <f t="shared" si="37"/>
        <v>40349</v>
      </c>
      <c r="I198" s="111">
        <f t="shared" si="38"/>
        <v>40341.72</v>
      </c>
      <c r="J198" s="111">
        <f t="shared" si="39"/>
        <v>99.98195742149744</v>
      </c>
      <c r="K198" s="111"/>
      <c r="L198" s="111"/>
      <c r="M198" s="67"/>
    </row>
    <row r="199" spans="1:13" s="19" customFormat="1" ht="12" customHeight="1">
      <c r="A199" s="46"/>
      <c r="B199" s="46"/>
      <c r="C199" s="47">
        <v>4110</v>
      </c>
      <c r="D199" s="48" t="s">
        <v>46</v>
      </c>
      <c r="E199" s="49">
        <v>176753</v>
      </c>
      <c r="F199" s="110">
        <v>157781.79</v>
      </c>
      <c r="G199" s="111">
        <f t="shared" si="36"/>
        <v>89.26682432547113</v>
      </c>
      <c r="H199" s="120">
        <f t="shared" si="37"/>
        <v>176753</v>
      </c>
      <c r="I199" s="111">
        <f t="shared" si="38"/>
        <v>157781.79</v>
      </c>
      <c r="J199" s="111">
        <f t="shared" si="39"/>
        <v>89.26682432547113</v>
      </c>
      <c r="K199" s="111"/>
      <c r="L199" s="111"/>
      <c r="M199" s="67"/>
    </row>
    <row r="200" spans="1:13" s="19" customFormat="1" ht="14.25" customHeight="1">
      <c r="A200" s="46"/>
      <c r="B200" s="46"/>
      <c r="C200" s="47">
        <v>4120</v>
      </c>
      <c r="D200" s="48" t="s">
        <v>35</v>
      </c>
      <c r="E200" s="49">
        <v>29971</v>
      </c>
      <c r="F200" s="110">
        <v>20242.5</v>
      </c>
      <c r="G200" s="111">
        <f t="shared" si="36"/>
        <v>67.54028894598112</v>
      </c>
      <c r="H200" s="120">
        <f t="shared" si="37"/>
        <v>29971</v>
      </c>
      <c r="I200" s="111">
        <f t="shared" si="38"/>
        <v>20242.5</v>
      </c>
      <c r="J200" s="111">
        <f t="shared" si="39"/>
        <v>67.54028894598112</v>
      </c>
      <c r="K200" s="111"/>
      <c r="L200" s="111"/>
      <c r="M200" s="67"/>
    </row>
    <row r="201" spans="1:13" s="19" customFormat="1" ht="22.5" customHeight="1">
      <c r="A201" s="46"/>
      <c r="B201" s="46"/>
      <c r="C201" s="47">
        <v>4210</v>
      </c>
      <c r="D201" s="48" t="s">
        <v>70</v>
      </c>
      <c r="E201" s="49">
        <v>59000</v>
      </c>
      <c r="F201" s="110">
        <v>55547.07</v>
      </c>
      <c r="G201" s="111">
        <f t="shared" si="36"/>
        <v>94.14757627118644</v>
      </c>
      <c r="H201" s="120">
        <f t="shared" si="37"/>
        <v>59000</v>
      </c>
      <c r="I201" s="111">
        <f t="shared" si="38"/>
        <v>55547.07</v>
      </c>
      <c r="J201" s="111">
        <f t="shared" si="39"/>
        <v>94.14757627118644</v>
      </c>
      <c r="K201" s="111"/>
      <c r="L201" s="111"/>
      <c r="M201" s="67"/>
    </row>
    <row r="202" spans="1:13" s="19" customFormat="1" ht="12.75" customHeight="1">
      <c r="A202" s="46"/>
      <c r="B202" s="46"/>
      <c r="C202" s="47">
        <v>4240</v>
      </c>
      <c r="D202" s="48" t="s">
        <v>65</v>
      </c>
      <c r="E202" s="49">
        <v>27100</v>
      </c>
      <c r="F202" s="110">
        <v>26506.89</v>
      </c>
      <c r="G202" s="111">
        <f t="shared" si="36"/>
        <v>97.81140221402214</v>
      </c>
      <c r="H202" s="120">
        <f t="shared" si="37"/>
        <v>27100</v>
      </c>
      <c r="I202" s="111">
        <f t="shared" si="38"/>
        <v>26506.89</v>
      </c>
      <c r="J202" s="111">
        <f t="shared" si="39"/>
        <v>97.81140221402214</v>
      </c>
      <c r="K202" s="111"/>
      <c r="L202" s="111"/>
      <c r="M202" s="67"/>
    </row>
    <row r="203" spans="1:13" s="19" customFormat="1" ht="13.5" customHeight="1">
      <c r="A203" s="46"/>
      <c r="B203" s="46"/>
      <c r="C203" s="47">
        <v>4270</v>
      </c>
      <c r="D203" s="48" t="s">
        <v>98</v>
      </c>
      <c r="E203" s="49">
        <v>7300</v>
      </c>
      <c r="F203" s="110">
        <v>7235</v>
      </c>
      <c r="G203" s="108">
        <f t="shared" si="36"/>
        <v>99.10958904109589</v>
      </c>
      <c r="H203" s="109">
        <f t="shared" si="37"/>
        <v>7300</v>
      </c>
      <c r="I203" s="108">
        <f t="shared" si="38"/>
        <v>7235</v>
      </c>
      <c r="J203" s="108">
        <f t="shared" si="39"/>
        <v>99.10958904109589</v>
      </c>
      <c r="K203" s="111"/>
      <c r="L203" s="111"/>
      <c r="M203" s="67"/>
    </row>
    <row r="204" spans="1:13" s="19" customFormat="1" ht="14.25" customHeight="1">
      <c r="A204" s="46"/>
      <c r="B204" s="46"/>
      <c r="C204" s="47">
        <v>4280</v>
      </c>
      <c r="D204" s="48" t="s">
        <v>55</v>
      </c>
      <c r="E204" s="49">
        <v>2100</v>
      </c>
      <c r="F204" s="110">
        <v>940</v>
      </c>
      <c r="G204" s="108">
        <f t="shared" si="36"/>
        <v>44.76190476190476</v>
      </c>
      <c r="H204" s="109">
        <f t="shared" si="37"/>
        <v>2100</v>
      </c>
      <c r="I204" s="108">
        <f t="shared" si="38"/>
        <v>940</v>
      </c>
      <c r="J204" s="108">
        <f t="shared" si="39"/>
        <v>44.76190476190476</v>
      </c>
      <c r="K204" s="111"/>
      <c r="L204" s="111"/>
      <c r="M204" s="67"/>
    </row>
    <row r="205" spans="1:13" s="19" customFormat="1" ht="13.5" customHeight="1">
      <c r="A205" s="46"/>
      <c r="B205" s="46"/>
      <c r="C205" s="47">
        <v>4300</v>
      </c>
      <c r="D205" s="48" t="s">
        <v>41</v>
      </c>
      <c r="E205" s="49">
        <v>15800</v>
      </c>
      <c r="F205" s="110">
        <v>15146.26</v>
      </c>
      <c r="G205" s="108">
        <f t="shared" si="36"/>
        <v>95.86240506329113</v>
      </c>
      <c r="H205" s="109">
        <f t="shared" si="37"/>
        <v>15800</v>
      </c>
      <c r="I205" s="108">
        <f t="shared" si="38"/>
        <v>15146.26</v>
      </c>
      <c r="J205" s="108">
        <f t="shared" si="39"/>
        <v>95.86240506329113</v>
      </c>
      <c r="K205" s="111"/>
      <c r="L205" s="111"/>
      <c r="M205" s="67"/>
    </row>
    <row r="206" spans="1:13" s="19" customFormat="1" ht="20.25" customHeight="1">
      <c r="A206" s="46"/>
      <c r="B206" s="46"/>
      <c r="C206" s="47">
        <v>4360</v>
      </c>
      <c r="D206" s="69" t="s">
        <v>183</v>
      </c>
      <c r="E206" s="49">
        <v>1000</v>
      </c>
      <c r="F206" s="110">
        <v>184.14</v>
      </c>
      <c r="G206" s="108">
        <f t="shared" si="36"/>
        <v>18.414</v>
      </c>
      <c r="H206" s="109">
        <f t="shared" si="37"/>
        <v>1000</v>
      </c>
      <c r="I206" s="108">
        <f t="shared" si="38"/>
        <v>184.14</v>
      </c>
      <c r="J206" s="108">
        <f t="shared" si="39"/>
        <v>18.414</v>
      </c>
      <c r="K206" s="111"/>
      <c r="L206" s="111"/>
      <c r="M206" s="67"/>
    </row>
    <row r="207" spans="1:13" s="19" customFormat="1" ht="24" customHeight="1">
      <c r="A207" s="105"/>
      <c r="B207" s="105"/>
      <c r="C207" s="100">
        <v>4370</v>
      </c>
      <c r="D207" s="375" t="s">
        <v>156</v>
      </c>
      <c r="E207" s="90">
        <v>1000</v>
      </c>
      <c r="F207" s="116">
        <v>236.86</v>
      </c>
      <c r="G207" s="156">
        <f t="shared" si="36"/>
        <v>23.686</v>
      </c>
      <c r="H207" s="370">
        <f t="shared" si="37"/>
        <v>1000</v>
      </c>
      <c r="I207" s="156">
        <f t="shared" si="38"/>
        <v>236.86</v>
      </c>
      <c r="J207" s="156">
        <f t="shared" si="39"/>
        <v>23.686</v>
      </c>
      <c r="K207" s="116"/>
      <c r="L207" s="116"/>
      <c r="M207" s="342"/>
    </row>
    <row r="208" spans="1:13" s="19" customFormat="1" ht="21" customHeight="1">
      <c r="A208" s="365"/>
      <c r="B208" s="365"/>
      <c r="C208" s="374">
        <v>4410</v>
      </c>
      <c r="D208" s="366" t="s">
        <v>53</v>
      </c>
      <c r="E208" s="372">
        <v>1000</v>
      </c>
      <c r="F208" s="367">
        <v>996.46</v>
      </c>
      <c r="G208" s="367">
        <f t="shared" si="36"/>
        <v>99.646</v>
      </c>
      <c r="H208" s="373">
        <f t="shared" si="37"/>
        <v>1000</v>
      </c>
      <c r="I208" s="367">
        <f t="shared" si="38"/>
        <v>996.46</v>
      </c>
      <c r="J208" s="367">
        <f t="shared" si="39"/>
        <v>99.646</v>
      </c>
      <c r="K208" s="367"/>
      <c r="L208" s="367"/>
      <c r="M208" s="292"/>
    </row>
    <row r="209" spans="1:13" s="19" customFormat="1" ht="13.5" customHeight="1">
      <c r="A209" s="46"/>
      <c r="B209" s="46"/>
      <c r="C209" s="47">
        <v>4440</v>
      </c>
      <c r="D209" s="48" t="s">
        <v>68</v>
      </c>
      <c r="E209" s="49">
        <v>49621</v>
      </c>
      <c r="F209" s="110">
        <v>49621</v>
      </c>
      <c r="G209" s="108">
        <f t="shared" si="36"/>
        <v>100</v>
      </c>
      <c r="H209" s="109">
        <f t="shared" si="37"/>
        <v>49621</v>
      </c>
      <c r="I209" s="108">
        <f t="shared" si="38"/>
        <v>49621</v>
      </c>
      <c r="J209" s="108">
        <f t="shared" si="39"/>
        <v>100</v>
      </c>
      <c r="K209" s="111"/>
      <c r="L209" s="111"/>
      <c r="M209" s="67"/>
    </row>
    <row r="210" spans="1:13" s="19" customFormat="1" ht="18" customHeight="1">
      <c r="A210" s="41"/>
      <c r="B210" s="41">
        <v>80104</v>
      </c>
      <c r="C210" s="41"/>
      <c r="D210" s="43" t="s">
        <v>109</v>
      </c>
      <c r="E210" s="44">
        <f>SUM(E211:E230)</f>
        <v>14175463</v>
      </c>
      <c r="F210" s="45">
        <f>SUM(F211:F230)</f>
        <v>14089610.940000001</v>
      </c>
      <c r="G210" s="45">
        <f>F210*100/E210</f>
        <v>99.39436151044944</v>
      </c>
      <c r="H210" s="44">
        <f>SUM(H211:H230)</f>
        <v>14175463</v>
      </c>
      <c r="I210" s="45">
        <f>SUM(I211:I230)</f>
        <v>14089610.940000001</v>
      </c>
      <c r="J210" s="45">
        <f>I210*100/H210</f>
        <v>99.39436151044944</v>
      </c>
      <c r="K210" s="44"/>
      <c r="L210" s="45"/>
      <c r="M210" s="45"/>
    </row>
    <row r="211" spans="1:13" s="19" customFormat="1" ht="18.75" customHeight="1">
      <c r="A211" s="128"/>
      <c r="B211" s="128"/>
      <c r="C211" s="134">
        <v>2310</v>
      </c>
      <c r="D211" s="129" t="s">
        <v>126</v>
      </c>
      <c r="E211" s="130">
        <v>1762000</v>
      </c>
      <c r="F211" s="131">
        <v>1761070.21</v>
      </c>
      <c r="G211" s="108">
        <f t="shared" si="36"/>
        <v>99.94723098751419</v>
      </c>
      <c r="H211" s="109">
        <f t="shared" si="37"/>
        <v>1762000</v>
      </c>
      <c r="I211" s="108">
        <f t="shared" si="38"/>
        <v>1761070.21</v>
      </c>
      <c r="J211" s="108">
        <f t="shared" si="39"/>
        <v>99.94723098751419</v>
      </c>
      <c r="K211" s="132"/>
      <c r="L211" s="132"/>
      <c r="M211" s="87"/>
    </row>
    <row r="212" spans="1:13" s="19" customFormat="1" ht="19.5" customHeight="1">
      <c r="A212" s="135"/>
      <c r="B212" s="135"/>
      <c r="C212" s="134">
        <v>2540</v>
      </c>
      <c r="D212" s="129" t="s">
        <v>152</v>
      </c>
      <c r="E212" s="136">
        <v>8830983</v>
      </c>
      <c r="F212" s="137">
        <v>8830976.2</v>
      </c>
      <c r="G212" s="108">
        <f t="shared" si="36"/>
        <v>99.99992299837967</v>
      </c>
      <c r="H212" s="109">
        <f t="shared" si="37"/>
        <v>8830983</v>
      </c>
      <c r="I212" s="108">
        <f t="shared" si="38"/>
        <v>8830976.2</v>
      </c>
      <c r="J212" s="108">
        <f t="shared" si="39"/>
        <v>99.99992299837967</v>
      </c>
      <c r="K212" s="138"/>
      <c r="L212" s="138"/>
      <c r="M212" s="67"/>
    </row>
    <row r="213" spans="1:13" s="19" customFormat="1" ht="11.25">
      <c r="A213" s="46"/>
      <c r="B213" s="46"/>
      <c r="C213" s="82">
        <v>3020</v>
      </c>
      <c r="D213" s="59" t="s">
        <v>122</v>
      </c>
      <c r="E213" s="49">
        <v>125614</v>
      </c>
      <c r="F213" s="139">
        <v>121422.47</v>
      </c>
      <c r="G213" s="108">
        <f aca="true" t="shared" si="40" ref="G213:G276">F213*100/E213</f>
        <v>96.66316652602417</v>
      </c>
      <c r="H213" s="109">
        <f aca="true" t="shared" si="41" ref="H213:H275">E213</f>
        <v>125614</v>
      </c>
      <c r="I213" s="108">
        <f aca="true" t="shared" si="42" ref="I213:I275">F213</f>
        <v>121422.47</v>
      </c>
      <c r="J213" s="108">
        <f aca="true" t="shared" si="43" ref="J213:J275">I213*100/H213</f>
        <v>96.66316652602417</v>
      </c>
      <c r="K213" s="140"/>
      <c r="L213" s="140"/>
      <c r="M213" s="67"/>
    </row>
    <row r="214" spans="1:13" s="19" customFormat="1" ht="12.75" customHeight="1">
      <c r="A214" s="46"/>
      <c r="B214" s="46"/>
      <c r="C214" s="47">
        <v>4010</v>
      </c>
      <c r="D214" s="48" t="s">
        <v>44</v>
      </c>
      <c r="E214" s="49">
        <v>2191000</v>
      </c>
      <c r="F214" s="139">
        <v>2178454.8</v>
      </c>
      <c r="G214" s="108">
        <f t="shared" si="40"/>
        <v>99.427421268827</v>
      </c>
      <c r="H214" s="109">
        <f t="shared" si="41"/>
        <v>2191000</v>
      </c>
      <c r="I214" s="108">
        <f t="shared" si="42"/>
        <v>2178454.8</v>
      </c>
      <c r="J214" s="108">
        <f t="shared" si="43"/>
        <v>99.427421268827</v>
      </c>
      <c r="K214" s="140"/>
      <c r="L214" s="140"/>
      <c r="M214" s="67"/>
    </row>
    <row r="215" spans="1:13" s="19" customFormat="1" ht="12.75" customHeight="1">
      <c r="A215" s="46"/>
      <c r="B215" s="46"/>
      <c r="C215" s="47">
        <v>4040</v>
      </c>
      <c r="D215" s="48" t="s">
        <v>45</v>
      </c>
      <c r="E215" s="49">
        <v>153318</v>
      </c>
      <c r="F215" s="139">
        <v>153305.38</v>
      </c>
      <c r="G215" s="108">
        <f t="shared" si="40"/>
        <v>99.9917687420916</v>
      </c>
      <c r="H215" s="109">
        <f t="shared" si="41"/>
        <v>153318</v>
      </c>
      <c r="I215" s="108">
        <f t="shared" si="42"/>
        <v>153305.38</v>
      </c>
      <c r="J215" s="108">
        <f t="shared" si="43"/>
        <v>99.9917687420916</v>
      </c>
      <c r="K215" s="140"/>
      <c r="L215" s="140"/>
      <c r="M215" s="67"/>
    </row>
    <row r="216" spans="1:13" s="19" customFormat="1" ht="12.75" customHeight="1">
      <c r="A216" s="46"/>
      <c r="B216" s="46"/>
      <c r="C216" s="47">
        <v>4110</v>
      </c>
      <c r="D216" s="48" t="s">
        <v>46</v>
      </c>
      <c r="E216" s="49">
        <v>400484</v>
      </c>
      <c r="F216" s="139">
        <v>399041.57</v>
      </c>
      <c r="G216" s="108">
        <f t="shared" si="40"/>
        <v>99.63982830774762</v>
      </c>
      <c r="H216" s="109">
        <f t="shared" si="41"/>
        <v>400484</v>
      </c>
      <c r="I216" s="108">
        <f t="shared" si="42"/>
        <v>399041.57</v>
      </c>
      <c r="J216" s="108">
        <f t="shared" si="43"/>
        <v>99.63982830774762</v>
      </c>
      <c r="K216" s="140"/>
      <c r="L216" s="140"/>
      <c r="M216" s="67"/>
    </row>
    <row r="217" spans="1:13" s="19" customFormat="1" ht="11.25">
      <c r="A217" s="46"/>
      <c r="B217" s="46"/>
      <c r="C217" s="47">
        <v>4120</v>
      </c>
      <c r="D217" s="48" t="s">
        <v>35</v>
      </c>
      <c r="E217" s="49">
        <v>49043</v>
      </c>
      <c r="F217" s="110">
        <v>45609.86</v>
      </c>
      <c r="G217" s="108">
        <f t="shared" si="40"/>
        <v>92.99973492649308</v>
      </c>
      <c r="H217" s="109">
        <f t="shared" si="41"/>
        <v>49043</v>
      </c>
      <c r="I217" s="108">
        <f t="shared" si="42"/>
        <v>45609.86</v>
      </c>
      <c r="J217" s="108">
        <f t="shared" si="43"/>
        <v>92.99973492649308</v>
      </c>
      <c r="K217" s="111"/>
      <c r="L217" s="111"/>
      <c r="M217" s="67"/>
    </row>
    <row r="218" spans="1:13" s="19" customFormat="1" ht="11.25">
      <c r="A218" s="46"/>
      <c r="B218" s="46"/>
      <c r="C218" s="47">
        <v>4170</v>
      </c>
      <c r="D218" s="59" t="s">
        <v>125</v>
      </c>
      <c r="E218" s="49">
        <v>10000</v>
      </c>
      <c r="F218" s="110">
        <v>8500</v>
      </c>
      <c r="G218" s="108">
        <f t="shared" si="40"/>
        <v>85</v>
      </c>
      <c r="H218" s="109">
        <f t="shared" si="41"/>
        <v>10000</v>
      </c>
      <c r="I218" s="108">
        <f t="shared" si="42"/>
        <v>8500</v>
      </c>
      <c r="J218" s="108">
        <f t="shared" si="43"/>
        <v>85</v>
      </c>
      <c r="K218" s="111"/>
      <c r="L218" s="111"/>
      <c r="M218" s="67"/>
    </row>
    <row r="219" spans="1:13" s="19" customFormat="1" ht="11.25">
      <c r="A219" s="46"/>
      <c r="B219" s="46"/>
      <c r="C219" s="47">
        <v>4210</v>
      </c>
      <c r="D219" s="48" t="s">
        <v>79</v>
      </c>
      <c r="E219" s="49">
        <v>118465</v>
      </c>
      <c r="F219" s="110">
        <v>112609.73</v>
      </c>
      <c r="G219" s="108">
        <f t="shared" si="40"/>
        <v>95.05738403747942</v>
      </c>
      <c r="H219" s="109">
        <f t="shared" si="41"/>
        <v>118465</v>
      </c>
      <c r="I219" s="108">
        <f t="shared" si="42"/>
        <v>112609.73</v>
      </c>
      <c r="J219" s="108">
        <f t="shared" si="43"/>
        <v>95.05738403747942</v>
      </c>
      <c r="K219" s="111"/>
      <c r="L219" s="111"/>
      <c r="M219" s="67"/>
    </row>
    <row r="220" spans="1:13" s="19" customFormat="1" ht="11.25">
      <c r="A220" s="46"/>
      <c r="B220" s="46"/>
      <c r="C220" s="47">
        <v>4240</v>
      </c>
      <c r="D220" s="48" t="s">
        <v>65</v>
      </c>
      <c r="E220" s="49">
        <v>28900</v>
      </c>
      <c r="F220" s="110">
        <v>25899.95</v>
      </c>
      <c r="G220" s="108">
        <f t="shared" si="40"/>
        <v>89.61920415224914</v>
      </c>
      <c r="H220" s="109">
        <f t="shared" si="41"/>
        <v>28900</v>
      </c>
      <c r="I220" s="108">
        <f t="shared" si="42"/>
        <v>25899.95</v>
      </c>
      <c r="J220" s="108">
        <f t="shared" si="43"/>
        <v>89.61920415224914</v>
      </c>
      <c r="K220" s="111"/>
      <c r="L220" s="111"/>
      <c r="M220" s="67"/>
    </row>
    <row r="221" spans="1:13" s="19" customFormat="1" ht="11.25">
      <c r="A221" s="46"/>
      <c r="B221" s="46"/>
      <c r="C221" s="47">
        <v>4260</v>
      </c>
      <c r="D221" s="48" t="s">
        <v>66</v>
      </c>
      <c r="E221" s="49">
        <v>157000</v>
      </c>
      <c r="F221" s="110">
        <v>131191.9</v>
      </c>
      <c r="G221" s="108">
        <f t="shared" si="40"/>
        <v>83.56171974522293</v>
      </c>
      <c r="H221" s="109">
        <f t="shared" si="41"/>
        <v>157000</v>
      </c>
      <c r="I221" s="108">
        <f t="shared" si="42"/>
        <v>131191.9</v>
      </c>
      <c r="J221" s="108">
        <f t="shared" si="43"/>
        <v>83.56171974522293</v>
      </c>
      <c r="K221" s="111"/>
      <c r="L221" s="111"/>
      <c r="M221" s="67"/>
    </row>
    <row r="222" spans="1:13" s="19" customFormat="1" ht="11.25">
      <c r="A222" s="46"/>
      <c r="B222" s="46"/>
      <c r="C222" s="47">
        <v>4270</v>
      </c>
      <c r="D222" s="48" t="s">
        <v>98</v>
      </c>
      <c r="E222" s="49">
        <v>139130</v>
      </c>
      <c r="F222" s="110">
        <v>133886.91</v>
      </c>
      <c r="G222" s="108">
        <f t="shared" si="40"/>
        <v>96.23151728599152</v>
      </c>
      <c r="H222" s="109">
        <f t="shared" si="41"/>
        <v>139130</v>
      </c>
      <c r="I222" s="108">
        <f t="shared" si="42"/>
        <v>133886.91</v>
      </c>
      <c r="J222" s="108">
        <f t="shared" si="43"/>
        <v>96.23151728599152</v>
      </c>
      <c r="K222" s="111"/>
      <c r="L222" s="111"/>
      <c r="M222" s="67"/>
    </row>
    <row r="223" spans="1:13" s="19" customFormat="1" ht="11.25">
      <c r="A223" s="46"/>
      <c r="B223" s="46"/>
      <c r="C223" s="47">
        <v>4280</v>
      </c>
      <c r="D223" s="48" t="s">
        <v>55</v>
      </c>
      <c r="E223" s="49">
        <v>5775</v>
      </c>
      <c r="F223" s="110">
        <v>2625</v>
      </c>
      <c r="G223" s="108">
        <f t="shared" si="40"/>
        <v>45.45454545454545</v>
      </c>
      <c r="H223" s="109">
        <f t="shared" si="41"/>
        <v>5775</v>
      </c>
      <c r="I223" s="108">
        <f t="shared" si="42"/>
        <v>2625</v>
      </c>
      <c r="J223" s="108">
        <f t="shared" si="43"/>
        <v>45.45454545454545</v>
      </c>
      <c r="K223" s="111"/>
      <c r="L223" s="111"/>
      <c r="M223" s="67"/>
    </row>
    <row r="224" spans="1:13" s="19" customFormat="1" ht="11.25">
      <c r="A224" s="46"/>
      <c r="B224" s="46"/>
      <c r="C224" s="47">
        <v>4300</v>
      </c>
      <c r="D224" s="48" t="s">
        <v>41</v>
      </c>
      <c r="E224" s="49">
        <v>58916</v>
      </c>
      <c r="F224" s="110">
        <v>48055.76</v>
      </c>
      <c r="G224" s="108">
        <f t="shared" si="40"/>
        <v>81.56656935297713</v>
      </c>
      <c r="H224" s="109">
        <f t="shared" si="41"/>
        <v>58916</v>
      </c>
      <c r="I224" s="108">
        <f t="shared" si="42"/>
        <v>48055.76</v>
      </c>
      <c r="J224" s="108">
        <f t="shared" si="43"/>
        <v>81.56656935297713</v>
      </c>
      <c r="K224" s="111"/>
      <c r="L224" s="111"/>
      <c r="M224" s="67"/>
    </row>
    <row r="225" spans="1:13" s="19" customFormat="1" ht="11.25">
      <c r="A225" s="46"/>
      <c r="B225" s="46"/>
      <c r="C225" s="47">
        <v>4350</v>
      </c>
      <c r="D225" s="59" t="s">
        <v>140</v>
      </c>
      <c r="E225" s="49">
        <v>5700</v>
      </c>
      <c r="F225" s="110">
        <v>3232.15</v>
      </c>
      <c r="G225" s="108">
        <f t="shared" si="40"/>
        <v>56.704385964912284</v>
      </c>
      <c r="H225" s="109">
        <f t="shared" si="41"/>
        <v>5700</v>
      </c>
      <c r="I225" s="108">
        <f t="shared" si="42"/>
        <v>3232.15</v>
      </c>
      <c r="J225" s="108">
        <f t="shared" si="43"/>
        <v>56.704385964912284</v>
      </c>
      <c r="K225" s="111"/>
      <c r="L225" s="111"/>
      <c r="M225" s="67"/>
    </row>
    <row r="226" spans="1:13" s="19" customFormat="1" ht="21">
      <c r="A226" s="46"/>
      <c r="B226" s="46"/>
      <c r="C226" s="47">
        <v>4370</v>
      </c>
      <c r="D226" s="69" t="s">
        <v>156</v>
      </c>
      <c r="E226" s="49">
        <v>9200</v>
      </c>
      <c r="F226" s="110">
        <v>6267.05</v>
      </c>
      <c r="G226" s="108">
        <f t="shared" si="40"/>
        <v>68.12010869565218</v>
      </c>
      <c r="H226" s="109">
        <f t="shared" si="41"/>
        <v>9200</v>
      </c>
      <c r="I226" s="108">
        <f t="shared" si="42"/>
        <v>6267.05</v>
      </c>
      <c r="J226" s="108">
        <f t="shared" si="43"/>
        <v>68.12010869565218</v>
      </c>
      <c r="K226" s="111"/>
      <c r="L226" s="111"/>
      <c r="M226" s="67"/>
    </row>
    <row r="227" spans="1:13" s="19" customFormat="1" ht="11.25">
      <c r="A227" s="46"/>
      <c r="B227" s="46"/>
      <c r="C227" s="47">
        <v>4410</v>
      </c>
      <c r="D227" s="48" t="s">
        <v>53</v>
      </c>
      <c r="E227" s="49">
        <v>15400</v>
      </c>
      <c r="F227" s="110">
        <v>13848.47</v>
      </c>
      <c r="G227" s="108">
        <f t="shared" si="40"/>
        <v>89.92512987012987</v>
      </c>
      <c r="H227" s="109">
        <f t="shared" si="41"/>
        <v>15400</v>
      </c>
      <c r="I227" s="108">
        <f t="shared" si="42"/>
        <v>13848.47</v>
      </c>
      <c r="J227" s="108">
        <f t="shared" si="43"/>
        <v>89.92512987012987</v>
      </c>
      <c r="K227" s="111"/>
      <c r="L227" s="111"/>
      <c r="M227" s="67"/>
    </row>
    <row r="228" spans="1:13" s="19" customFormat="1" ht="11.25">
      <c r="A228" s="46"/>
      <c r="B228" s="46"/>
      <c r="C228" s="47">
        <v>4430</v>
      </c>
      <c r="D228" s="48" t="s">
        <v>67</v>
      </c>
      <c r="E228" s="49">
        <v>500</v>
      </c>
      <c r="F228" s="110">
        <v>439.53</v>
      </c>
      <c r="G228" s="108">
        <f t="shared" si="40"/>
        <v>87.906</v>
      </c>
      <c r="H228" s="109">
        <f t="shared" si="41"/>
        <v>500</v>
      </c>
      <c r="I228" s="108">
        <f t="shared" si="42"/>
        <v>439.53</v>
      </c>
      <c r="J228" s="108">
        <f t="shared" si="43"/>
        <v>87.906</v>
      </c>
      <c r="K228" s="111"/>
      <c r="L228" s="111"/>
      <c r="M228" s="67"/>
    </row>
    <row r="229" spans="1:13" s="19" customFormat="1" ht="11.25">
      <c r="A229" s="46"/>
      <c r="B229" s="46"/>
      <c r="C229" s="47">
        <v>4440</v>
      </c>
      <c r="D229" s="48" t="s">
        <v>68</v>
      </c>
      <c r="E229" s="49">
        <v>112075</v>
      </c>
      <c r="F229" s="110">
        <v>112075</v>
      </c>
      <c r="G229" s="108">
        <f t="shared" si="40"/>
        <v>100</v>
      </c>
      <c r="H229" s="109">
        <f t="shared" si="41"/>
        <v>112075</v>
      </c>
      <c r="I229" s="108">
        <f t="shared" si="42"/>
        <v>112075</v>
      </c>
      <c r="J229" s="108">
        <f t="shared" si="43"/>
        <v>100</v>
      </c>
      <c r="K229" s="111"/>
      <c r="L229" s="111"/>
      <c r="M229" s="67"/>
    </row>
    <row r="230" spans="1:13" s="19" customFormat="1" ht="21">
      <c r="A230" s="105"/>
      <c r="B230" s="105"/>
      <c r="C230" s="100">
        <v>4700</v>
      </c>
      <c r="D230" s="101" t="s">
        <v>158</v>
      </c>
      <c r="E230" s="90">
        <v>1960</v>
      </c>
      <c r="F230" s="116">
        <v>1099</v>
      </c>
      <c r="G230" s="117">
        <f t="shared" si="40"/>
        <v>56.07142857142857</v>
      </c>
      <c r="H230" s="118">
        <f t="shared" si="41"/>
        <v>1960</v>
      </c>
      <c r="I230" s="117">
        <f t="shared" si="42"/>
        <v>1099</v>
      </c>
      <c r="J230" s="117">
        <f t="shared" si="43"/>
        <v>56.07142857142857</v>
      </c>
      <c r="K230" s="119"/>
      <c r="L230" s="119"/>
      <c r="M230" s="92"/>
    </row>
    <row r="231" spans="1:13" s="19" customFormat="1" ht="14.25" customHeight="1">
      <c r="A231" s="298"/>
      <c r="B231" s="261">
        <v>80106</v>
      </c>
      <c r="C231" s="298"/>
      <c r="D231" s="308" t="s">
        <v>233</v>
      </c>
      <c r="E231" s="336">
        <f>SUM(E232:E237)</f>
        <v>53000</v>
      </c>
      <c r="F231" s="337">
        <f>SUM(F232:F237)</f>
        <v>49972.34999999999</v>
      </c>
      <c r="G231" s="328">
        <f aca="true" t="shared" si="44" ref="G231:G238">F231*100/E231</f>
        <v>94.28745283018866</v>
      </c>
      <c r="H231" s="329">
        <f>SUM(H232:H237)</f>
        <v>53000</v>
      </c>
      <c r="I231" s="328">
        <f>SUM(I232:I237)</f>
        <v>49972.34999999999</v>
      </c>
      <c r="J231" s="328">
        <f aca="true" t="shared" si="45" ref="J231:J238">I231*100/H231</f>
        <v>94.28745283018866</v>
      </c>
      <c r="K231" s="328"/>
      <c r="L231" s="328"/>
      <c r="M231" s="266"/>
    </row>
    <row r="232" spans="1:13" s="19" customFormat="1" ht="11.25">
      <c r="A232" s="46"/>
      <c r="B232" s="46"/>
      <c r="C232" s="46">
        <v>4010</v>
      </c>
      <c r="D232" s="48" t="s">
        <v>44</v>
      </c>
      <c r="E232" s="83">
        <v>37000</v>
      </c>
      <c r="F232" s="107">
        <v>36296.78</v>
      </c>
      <c r="G232" s="108">
        <f t="shared" si="44"/>
        <v>98.0994054054054</v>
      </c>
      <c r="H232" s="109">
        <f aca="true" t="shared" si="46" ref="H232:I237">E232</f>
        <v>37000</v>
      </c>
      <c r="I232" s="108">
        <f t="shared" si="46"/>
        <v>36296.78</v>
      </c>
      <c r="J232" s="108">
        <f t="shared" si="45"/>
        <v>98.0994054054054</v>
      </c>
      <c r="K232" s="108"/>
      <c r="L232" s="108"/>
      <c r="M232" s="87"/>
    </row>
    <row r="233" spans="1:13" s="19" customFormat="1" ht="11.25">
      <c r="A233" s="46"/>
      <c r="B233" s="46"/>
      <c r="C233" s="46">
        <v>4110</v>
      </c>
      <c r="D233" s="48" t="s">
        <v>46</v>
      </c>
      <c r="E233" s="83">
        <v>6900</v>
      </c>
      <c r="F233" s="107">
        <v>6212.38</v>
      </c>
      <c r="G233" s="108">
        <f t="shared" si="44"/>
        <v>90.03449275362318</v>
      </c>
      <c r="H233" s="109">
        <f t="shared" si="46"/>
        <v>6900</v>
      </c>
      <c r="I233" s="108">
        <f t="shared" si="46"/>
        <v>6212.38</v>
      </c>
      <c r="J233" s="108">
        <f t="shared" si="45"/>
        <v>90.03449275362318</v>
      </c>
      <c r="K233" s="108"/>
      <c r="L233" s="108"/>
      <c r="M233" s="87"/>
    </row>
    <row r="234" spans="1:13" s="19" customFormat="1" ht="11.25">
      <c r="A234" s="46"/>
      <c r="B234" s="46"/>
      <c r="C234" s="46">
        <v>4120</v>
      </c>
      <c r="D234" s="48" t="s">
        <v>35</v>
      </c>
      <c r="E234" s="83">
        <v>1000</v>
      </c>
      <c r="F234" s="107">
        <v>885.43</v>
      </c>
      <c r="G234" s="108">
        <f t="shared" si="44"/>
        <v>88.543</v>
      </c>
      <c r="H234" s="109">
        <f t="shared" si="46"/>
        <v>1000</v>
      </c>
      <c r="I234" s="108">
        <f t="shared" si="46"/>
        <v>885.43</v>
      </c>
      <c r="J234" s="108">
        <f t="shared" si="45"/>
        <v>88.543</v>
      </c>
      <c r="K234" s="108"/>
      <c r="L234" s="108"/>
      <c r="M234" s="87"/>
    </row>
    <row r="235" spans="1:13" s="19" customFormat="1" ht="11.25">
      <c r="A235" s="46"/>
      <c r="B235" s="46"/>
      <c r="C235" s="46">
        <v>4210</v>
      </c>
      <c r="D235" s="48" t="s">
        <v>79</v>
      </c>
      <c r="E235" s="83">
        <v>4000</v>
      </c>
      <c r="F235" s="107">
        <v>2921.53</v>
      </c>
      <c r="G235" s="108">
        <f t="shared" si="44"/>
        <v>73.03825</v>
      </c>
      <c r="H235" s="109">
        <f t="shared" si="46"/>
        <v>4000</v>
      </c>
      <c r="I235" s="108">
        <f t="shared" si="46"/>
        <v>2921.53</v>
      </c>
      <c r="J235" s="108">
        <f t="shared" si="45"/>
        <v>73.03825</v>
      </c>
      <c r="K235" s="108"/>
      <c r="L235" s="108"/>
      <c r="M235" s="87"/>
    </row>
    <row r="236" spans="1:13" s="19" customFormat="1" ht="11.25">
      <c r="A236" s="46"/>
      <c r="B236" s="46"/>
      <c r="C236" s="46">
        <v>4240</v>
      </c>
      <c r="D236" s="48" t="s">
        <v>65</v>
      </c>
      <c r="E236" s="83">
        <v>1500</v>
      </c>
      <c r="F236" s="107">
        <v>1078.63</v>
      </c>
      <c r="G236" s="108">
        <f t="shared" si="44"/>
        <v>71.90866666666668</v>
      </c>
      <c r="H236" s="109">
        <f t="shared" si="46"/>
        <v>1500</v>
      </c>
      <c r="I236" s="108">
        <f t="shared" si="46"/>
        <v>1078.63</v>
      </c>
      <c r="J236" s="108">
        <f t="shared" si="45"/>
        <v>71.90866666666668</v>
      </c>
      <c r="K236" s="108"/>
      <c r="L236" s="108"/>
      <c r="M236" s="87"/>
    </row>
    <row r="237" spans="1:13" s="19" customFormat="1" ht="11.25">
      <c r="A237" s="46"/>
      <c r="B237" s="46"/>
      <c r="C237" s="46">
        <v>4300</v>
      </c>
      <c r="D237" s="48" t="s">
        <v>41</v>
      </c>
      <c r="E237" s="83">
        <v>2600</v>
      </c>
      <c r="F237" s="107">
        <v>2577.6</v>
      </c>
      <c r="G237" s="108">
        <f t="shared" si="44"/>
        <v>99.13846153846154</v>
      </c>
      <c r="H237" s="109">
        <f t="shared" si="46"/>
        <v>2600</v>
      </c>
      <c r="I237" s="108">
        <f t="shared" si="46"/>
        <v>2577.6</v>
      </c>
      <c r="J237" s="108">
        <f t="shared" si="45"/>
        <v>99.13846153846154</v>
      </c>
      <c r="K237" s="108"/>
      <c r="L237" s="108"/>
      <c r="M237" s="87"/>
    </row>
    <row r="238" spans="1:13" s="20" customFormat="1" ht="14.25" customHeight="1">
      <c r="A238" s="41"/>
      <c r="B238" s="41">
        <v>80110</v>
      </c>
      <c r="C238" s="41"/>
      <c r="D238" s="43" t="s">
        <v>62</v>
      </c>
      <c r="E238" s="44">
        <f>SUM(E239:E250,E251:E254)</f>
        <v>7558909</v>
      </c>
      <c r="F238" s="45">
        <f>SUM(F239:F250,F251:F254)</f>
        <v>7442705.46</v>
      </c>
      <c r="G238" s="45">
        <f t="shared" si="44"/>
        <v>98.46269428564361</v>
      </c>
      <c r="H238" s="44">
        <f>SUM(H239:H250,H251:H254)</f>
        <v>7558909</v>
      </c>
      <c r="I238" s="45">
        <f>SUM(I239:I250,I251:I254)</f>
        <v>7442705.46</v>
      </c>
      <c r="J238" s="45">
        <f t="shared" si="45"/>
        <v>98.46269428564361</v>
      </c>
      <c r="K238" s="53"/>
      <c r="L238" s="53"/>
      <c r="M238" s="53"/>
    </row>
    <row r="239" spans="1:13" s="19" customFormat="1" ht="12.75" customHeight="1">
      <c r="A239" s="46"/>
      <c r="B239" s="46"/>
      <c r="C239" s="82">
        <v>3020</v>
      </c>
      <c r="D239" s="59" t="s">
        <v>135</v>
      </c>
      <c r="E239" s="49">
        <v>414970</v>
      </c>
      <c r="F239" s="110">
        <v>406751.65</v>
      </c>
      <c r="G239" s="108">
        <f t="shared" si="40"/>
        <v>98.01953153239994</v>
      </c>
      <c r="H239" s="109">
        <f t="shared" si="41"/>
        <v>414970</v>
      </c>
      <c r="I239" s="108">
        <f t="shared" si="42"/>
        <v>406751.65</v>
      </c>
      <c r="J239" s="108">
        <f t="shared" si="43"/>
        <v>98.01953153239994</v>
      </c>
      <c r="K239" s="111"/>
      <c r="L239" s="111"/>
      <c r="M239" s="67"/>
    </row>
    <row r="240" spans="1:13" s="19" customFormat="1" ht="11.25" customHeight="1">
      <c r="A240" s="46"/>
      <c r="B240" s="46"/>
      <c r="C240" s="47">
        <v>4010</v>
      </c>
      <c r="D240" s="48" t="s">
        <v>44</v>
      </c>
      <c r="E240" s="49">
        <v>4754118</v>
      </c>
      <c r="F240" s="110">
        <v>4747446.08</v>
      </c>
      <c r="G240" s="108">
        <f t="shared" si="40"/>
        <v>99.85966019354169</v>
      </c>
      <c r="H240" s="109">
        <f t="shared" si="41"/>
        <v>4754118</v>
      </c>
      <c r="I240" s="108">
        <f t="shared" si="42"/>
        <v>4747446.08</v>
      </c>
      <c r="J240" s="108">
        <f t="shared" si="43"/>
        <v>99.85966019354169</v>
      </c>
      <c r="K240" s="111"/>
      <c r="L240" s="111"/>
      <c r="M240" s="67"/>
    </row>
    <row r="241" spans="1:13" s="19" customFormat="1" ht="10.5" customHeight="1">
      <c r="A241" s="46"/>
      <c r="B241" s="46"/>
      <c r="C241" s="47">
        <v>4040</v>
      </c>
      <c r="D241" s="48" t="s">
        <v>45</v>
      </c>
      <c r="E241" s="49">
        <v>330285</v>
      </c>
      <c r="F241" s="110">
        <v>330275.81</v>
      </c>
      <c r="G241" s="108">
        <f t="shared" si="40"/>
        <v>99.99721755453623</v>
      </c>
      <c r="H241" s="109">
        <f t="shared" si="41"/>
        <v>330285</v>
      </c>
      <c r="I241" s="108">
        <f t="shared" si="42"/>
        <v>330275.81</v>
      </c>
      <c r="J241" s="108">
        <f t="shared" si="43"/>
        <v>99.99721755453623</v>
      </c>
      <c r="K241" s="111"/>
      <c r="L241" s="111"/>
      <c r="M241" s="67"/>
    </row>
    <row r="242" spans="1:13" s="19" customFormat="1" ht="10.5" customHeight="1">
      <c r="A242" s="46"/>
      <c r="B242" s="46"/>
      <c r="C242" s="68">
        <v>4110</v>
      </c>
      <c r="D242" s="69" t="s">
        <v>113</v>
      </c>
      <c r="E242" s="70">
        <v>928849</v>
      </c>
      <c r="F242" s="112">
        <v>899264.18</v>
      </c>
      <c r="G242" s="108">
        <f t="shared" si="40"/>
        <v>96.814894563056</v>
      </c>
      <c r="H242" s="109">
        <f t="shared" si="41"/>
        <v>928849</v>
      </c>
      <c r="I242" s="108">
        <f t="shared" si="42"/>
        <v>899264.18</v>
      </c>
      <c r="J242" s="108">
        <f t="shared" si="43"/>
        <v>96.814894563056</v>
      </c>
      <c r="K242" s="114" t="s">
        <v>106</v>
      </c>
      <c r="L242" s="114"/>
      <c r="M242" s="73"/>
    </row>
    <row r="243" spans="1:13" s="19" customFormat="1" ht="11.25" customHeight="1">
      <c r="A243" s="46"/>
      <c r="B243" s="46"/>
      <c r="C243" s="47">
        <v>4120</v>
      </c>
      <c r="D243" s="48" t="s">
        <v>35</v>
      </c>
      <c r="E243" s="49">
        <v>110860</v>
      </c>
      <c r="F243" s="110">
        <v>104532.88</v>
      </c>
      <c r="G243" s="108">
        <f t="shared" si="40"/>
        <v>94.29269348728126</v>
      </c>
      <c r="H243" s="109">
        <f t="shared" si="41"/>
        <v>110860</v>
      </c>
      <c r="I243" s="108">
        <f t="shared" si="42"/>
        <v>104532.88</v>
      </c>
      <c r="J243" s="108">
        <f t="shared" si="43"/>
        <v>94.29269348728126</v>
      </c>
      <c r="K243" s="111"/>
      <c r="L243" s="111"/>
      <c r="M243" s="67"/>
    </row>
    <row r="244" spans="1:13" s="19" customFormat="1" ht="11.25" customHeight="1">
      <c r="A244" s="46"/>
      <c r="B244" s="46"/>
      <c r="C244" s="47">
        <v>4170</v>
      </c>
      <c r="D244" s="48" t="s">
        <v>125</v>
      </c>
      <c r="E244" s="49">
        <v>7000</v>
      </c>
      <c r="F244" s="110">
        <v>6937.47</v>
      </c>
      <c r="G244" s="108">
        <f t="shared" si="40"/>
        <v>99.10671428571429</v>
      </c>
      <c r="H244" s="109">
        <f t="shared" si="41"/>
        <v>7000</v>
      </c>
      <c r="I244" s="108">
        <f t="shared" si="42"/>
        <v>6937.47</v>
      </c>
      <c r="J244" s="108">
        <f t="shared" si="43"/>
        <v>99.10671428571429</v>
      </c>
      <c r="K244" s="111"/>
      <c r="L244" s="111"/>
      <c r="M244" s="67"/>
    </row>
    <row r="245" spans="1:13" s="19" customFormat="1" ht="12" customHeight="1">
      <c r="A245" s="46"/>
      <c r="B245" s="46"/>
      <c r="C245" s="47">
        <v>4210</v>
      </c>
      <c r="D245" s="48" t="s">
        <v>79</v>
      </c>
      <c r="E245" s="49">
        <v>65000</v>
      </c>
      <c r="F245" s="110">
        <v>56397.36</v>
      </c>
      <c r="G245" s="108">
        <f t="shared" si="40"/>
        <v>86.76516923076923</v>
      </c>
      <c r="H245" s="109">
        <f t="shared" si="41"/>
        <v>65000</v>
      </c>
      <c r="I245" s="108">
        <f t="shared" si="42"/>
        <v>56397.36</v>
      </c>
      <c r="J245" s="108">
        <f t="shared" si="43"/>
        <v>86.76516923076923</v>
      </c>
      <c r="K245" s="111"/>
      <c r="L245" s="111"/>
      <c r="M245" s="67"/>
    </row>
    <row r="246" spans="1:13" s="19" customFormat="1" ht="11.25" customHeight="1">
      <c r="A246" s="105"/>
      <c r="B246" s="105"/>
      <c r="C246" s="100">
        <v>4240</v>
      </c>
      <c r="D246" s="101" t="s">
        <v>65</v>
      </c>
      <c r="E246" s="90">
        <v>44000</v>
      </c>
      <c r="F246" s="116">
        <v>42267.96</v>
      </c>
      <c r="G246" s="156">
        <f t="shared" si="40"/>
        <v>96.06354545454545</v>
      </c>
      <c r="H246" s="370">
        <f t="shared" si="41"/>
        <v>44000</v>
      </c>
      <c r="I246" s="156">
        <f t="shared" si="42"/>
        <v>42267.96</v>
      </c>
      <c r="J246" s="156">
        <f t="shared" si="43"/>
        <v>96.06354545454545</v>
      </c>
      <c r="K246" s="116"/>
      <c r="L246" s="116"/>
      <c r="M246" s="342"/>
    </row>
    <row r="247" spans="1:13" s="19" customFormat="1" ht="11.25">
      <c r="A247" s="365"/>
      <c r="B247" s="365"/>
      <c r="C247" s="374">
        <v>4260</v>
      </c>
      <c r="D247" s="366" t="s">
        <v>66</v>
      </c>
      <c r="E247" s="372">
        <v>457500</v>
      </c>
      <c r="F247" s="367">
        <v>449677.27</v>
      </c>
      <c r="G247" s="367">
        <f t="shared" si="40"/>
        <v>98.29011366120218</v>
      </c>
      <c r="H247" s="373">
        <f t="shared" si="41"/>
        <v>457500</v>
      </c>
      <c r="I247" s="367">
        <f t="shared" si="42"/>
        <v>449677.27</v>
      </c>
      <c r="J247" s="367">
        <f t="shared" si="43"/>
        <v>98.29011366120218</v>
      </c>
      <c r="K247" s="367"/>
      <c r="L247" s="367"/>
      <c r="M247" s="292"/>
    </row>
    <row r="248" spans="1:13" s="19" customFormat="1" ht="11.25">
      <c r="A248" s="46"/>
      <c r="B248" s="46"/>
      <c r="C248" s="47">
        <v>4270</v>
      </c>
      <c r="D248" s="48" t="s">
        <v>58</v>
      </c>
      <c r="E248" s="49">
        <v>83100</v>
      </c>
      <c r="F248" s="110">
        <v>54747.18</v>
      </c>
      <c r="G248" s="108">
        <f t="shared" si="40"/>
        <v>65.88108303249098</v>
      </c>
      <c r="H248" s="109">
        <f t="shared" si="41"/>
        <v>83100</v>
      </c>
      <c r="I248" s="108">
        <f t="shared" si="42"/>
        <v>54747.18</v>
      </c>
      <c r="J248" s="108">
        <f t="shared" si="43"/>
        <v>65.88108303249098</v>
      </c>
      <c r="K248" s="111"/>
      <c r="L248" s="111"/>
      <c r="M248" s="67"/>
    </row>
    <row r="249" spans="1:13" s="19" customFormat="1" ht="11.25">
      <c r="A249" s="46"/>
      <c r="B249" s="46"/>
      <c r="C249" s="47">
        <v>4280</v>
      </c>
      <c r="D249" s="48" t="s">
        <v>55</v>
      </c>
      <c r="E249" s="49">
        <v>5950</v>
      </c>
      <c r="F249" s="110">
        <v>3528</v>
      </c>
      <c r="G249" s="108">
        <f t="shared" si="40"/>
        <v>59.294117647058826</v>
      </c>
      <c r="H249" s="109">
        <f t="shared" si="41"/>
        <v>5950</v>
      </c>
      <c r="I249" s="108">
        <f t="shared" si="42"/>
        <v>3528</v>
      </c>
      <c r="J249" s="108">
        <f t="shared" si="43"/>
        <v>59.294117647058826</v>
      </c>
      <c r="K249" s="111"/>
      <c r="L249" s="111"/>
      <c r="M249" s="67"/>
    </row>
    <row r="250" spans="1:13" s="19" customFormat="1" ht="11.25">
      <c r="A250" s="46"/>
      <c r="B250" s="46"/>
      <c r="C250" s="47">
        <v>4300</v>
      </c>
      <c r="D250" s="48" t="s">
        <v>41</v>
      </c>
      <c r="E250" s="49">
        <v>85900</v>
      </c>
      <c r="F250" s="110">
        <v>74691.27</v>
      </c>
      <c r="G250" s="108">
        <f t="shared" si="40"/>
        <v>86.95142025611176</v>
      </c>
      <c r="H250" s="109">
        <f t="shared" si="41"/>
        <v>85900</v>
      </c>
      <c r="I250" s="108">
        <f t="shared" si="42"/>
        <v>74691.27</v>
      </c>
      <c r="J250" s="108">
        <f t="shared" si="43"/>
        <v>86.95142025611176</v>
      </c>
      <c r="K250" s="111"/>
      <c r="L250" s="111"/>
      <c r="M250" s="67"/>
    </row>
    <row r="251" spans="1:13" s="19" customFormat="1" ht="11.25">
      <c r="A251" s="46"/>
      <c r="B251" s="46"/>
      <c r="C251" s="47">
        <v>4350</v>
      </c>
      <c r="D251" s="48" t="s">
        <v>140</v>
      </c>
      <c r="E251" s="49">
        <v>1100</v>
      </c>
      <c r="F251" s="110">
        <v>780.46</v>
      </c>
      <c r="G251" s="108">
        <f t="shared" si="40"/>
        <v>70.9509090909091</v>
      </c>
      <c r="H251" s="109">
        <f t="shared" si="41"/>
        <v>1100</v>
      </c>
      <c r="I251" s="108">
        <f t="shared" si="42"/>
        <v>780.46</v>
      </c>
      <c r="J251" s="108">
        <f t="shared" si="43"/>
        <v>70.9509090909091</v>
      </c>
      <c r="K251" s="111"/>
      <c r="L251" s="111"/>
      <c r="M251" s="67"/>
    </row>
    <row r="252" spans="1:13" s="19" customFormat="1" ht="21">
      <c r="A252" s="46"/>
      <c r="B252" s="46"/>
      <c r="C252" s="47">
        <v>4370</v>
      </c>
      <c r="D252" s="69" t="s">
        <v>184</v>
      </c>
      <c r="E252" s="49">
        <v>5500</v>
      </c>
      <c r="F252" s="110">
        <v>4043.94</v>
      </c>
      <c r="G252" s="108">
        <f t="shared" si="40"/>
        <v>73.52618181818181</v>
      </c>
      <c r="H252" s="109">
        <f t="shared" si="41"/>
        <v>5500</v>
      </c>
      <c r="I252" s="108">
        <f t="shared" si="42"/>
        <v>4043.94</v>
      </c>
      <c r="J252" s="108">
        <f t="shared" si="43"/>
        <v>73.52618181818181</v>
      </c>
      <c r="K252" s="111"/>
      <c r="L252" s="111"/>
      <c r="M252" s="67"/>
    </row>
    <row r="253" spans="1:13" s="19" customFormat="1" ht="11.25">
      <c r="A253" s="46"/>
      <c r="B253" s="46"/>
      <c r="C253" s="47">
        <v>4410</v>
      </c>
      <c r="D253" s="48" t="s">
        <v>53</v>
      </c>
      <c r="E253" s="49">
        <v>10700</v>
      </c>
      <c r="F253" s="110">
        <v>7286.95</v>
      </c>
      <c r="G253" s="108">
        <f t="shared" si="40"/>
        <v>68.10233644859814</v>
      </c>
      <c r="H253" s="109">
        <f t="shared" si="41"/>
        <v>10700</v>
      </c>
      <c r="I253" s="108">
        <f t="shared" si="42"/>
        <v>7286.95</v>
      </c>
      <c r="J253" s="108">
        <f t="shared" si="43"/>
        <v>68.10233644859814</v>
      </c>
      <c r="K253" s="111"/>
      <c r="L253" s="111"/>
      <c r="M253" s="67"/>
    </row>
    <row r="254" spans="1:13" s="19" customFormat="1" ht="11.25">
      <c r="A254" s="46"/>
      <c r="B254" s="46"/>
      <c r="C254" s="47">
        <v>4440</v>
      </c>
      <c r="D254" s="48" t="s">
        <v>68</v>
      </c>
      <c r="E254" s="49">
        <v>254077</v>
      </c>
      <c r="F254" s="110">
        <v>254077</v>
      </c>
      <c r="G254" s="108">
        <f t="shared" si="40"/>
        <v>100</v>
      </c>
      <c r="H254" s="109">
        <f t="shared" si="41"/>
        <v>254077</v>
      </c>
      <c r="I254" s="108">
        <f t="shared" si="42"/>
        <v>254077</v>
      </c>
      <c r="J254" s="108">
        <f t="shared" si="43"/>
        <v>100</v>
      </c>
      <c r="K254" s="111"/>
      <c r="L254" s="111"/>
      <c r="M254" s="67"/>
    </row>
    <row r="255" spans="1:13" s="20" customFormat="1" ht="12" customHeight="1">
      <c r="A255" s="41"/>
      <c r="B255" s="41">
        <v>80113</v>
      </c>
      <c r="C255" s="41"/>
      <c r="D255" s="43" t="s">
        <v>63</v>
      </c>
      <c r="E255" s="44">
        <f>E256</f>
        <v>1305000</v>
      </c>
      <c r="F255" s="45">
        <f>F256</f>
        <v>1165076.14</v>
      </c>
      <c r="G255" s="45">
        <f>F255*100/E255</f>
        <v>89.2778651340996</v>
      </c>
      <c r="H255" s="44">
        <f>H256</f>
        <v>1305000</v>
      </c>
      <c r="I255" s="45">
        <f>I256</f>
        <v>1165076.14</v>
      </c>
      <c r="J255" s="45">
        <f>I255*100/H255</f>
        <v>89.2778651340996</v>
      </c>
      <c r="K255" s="53"/>
      <c r="L255" s="53"/>
      <c r="M255" s="53"/>
    </row>
    <row r="256" spans="1:13" s="19" customFormat="1" ht="11.25" customHeight="1">
      <c r="A256" s="105"/>
      <c r="B256" s="105"/>
      <c r="C256" s="105">
        <v>4300</v>
      </c>
      <c r="D256" s="141" t="s">
        <v>97</v>
      </c>
      <c r="E256" s="142">
        <v>1305000</v>
      </c>
      <c r="F256" s="121">
        <v>1165076.14</v>
      </c>
      <c r="G256" s="108">
        <f t="shared" si="40"/>
        <v>89.2778651340996</v>
      </c>
      <c r="H256" s="109">
        <f t="shared" si="41"/>
        <v>1305000</v>
      </c>
      <c r="I256" s="108">
        <f t="shared" si="42"/>
        <v>1165076.14</v>
      </c>
      <c r="J256" s="108">
        <f t="shared" si="43"/>
        <v>89.2778651340996</v>
      </c>
      <c r="K256" s="113"/>
      <c r="L256" s="113"/>
      <c r="M256" s="104"/>
    </row>
    <row r="257" spans="1:13" s="19" customFormat="1" ht="19.5" customHeight="1">
      <c r="A257" s="41"/>
      <c r="B257" s="41">
        <v>80114</v>
      </c>
      <c r="C257" s="41"/>
      <c r="D257" s="43" t="s">
        <v>112</v>
      </c>
      <c r="E257" s="44">
        <f>SUM(E258:E276)</f>
        <v>1540060</v>
      </c>
      <c r="F257" s="45">
        <f>SUM(F258:F276)</f>
        <v>1481067.4</v>
      </c>
      <c r="G257" s="45">
        <f>F257*100/E257</f>
        <v>96.16946093009363</v>
      </c>
      <c r="H257" s="44">
        <f>SUM(H258:H276)</f>
        <v>1512860</v>
      </c>
      <c r="I257" s="45">
        <f>SUM(I258:I276)</f>
        <v>1454007.4</v>
      </c>
      <c r="J257" s="45">
        <f>I257*100/H257</f>
        <v>96.10984492947134</v>
      </c>
      <c r="K257" s="45">
        <f>SUM(K258:K276)</f>
        <v>27200</v>
      </c>
      <c r="L257" s="45">
        <f>SUM(L258:L276)</f>
        <v>27060</v>
      </c>
      <c r="M257" s="45">
        <f>L257*100/K257</f>
        <v>99.48529411764706</v>
      </c>
    </row>
    <row r="258" spans="1:13" s="19" customFormat="1" ht="12" customHeight="1">
      <c r="A258" s="46"/>
      <c r="B258" s="143"/>
      <c r="C258" s="143">
        <v>3020</v>
      </c>
      <c r="D258" s="59" t="s">
        <v>122</v>
      </c>
      <c r="E258" s="83">
        <v>3500</v>
      </c>
      <c r="F258" s="107">
        <v>3349.48</v>
      </c>
      <c r="G258" s="108">
        <f t="shared" si="40"/>
        <v>95.69942857142857</v>
      </c>
      <c r="H258" s="109">
        <f t="shared" si="41"/>
        <v>3500</v>
      </c>
      <c r="I258" s="108">
        <f t="shared" si="42"/>
        <v>3349.48</v>
      </c>
      <c r="J258" s="108">
        <f t="shared" si="43"/>
        <v>95.69942857142857</v>
      </c>
      <c r="K258" s="108"/>
      <c r="L258" s="108"/>
      <c r="M258" s="87"/>
    </row>
    <row r="259" spans="1:13" s="19" customFormat="1" ht="11.25" customHeight="1">
      <c r="A259" s="46"/>
      <c r="B259" s="143"/>
      <c r="C259" s="144">
        <v>4010</v>
      </c>
      <c r="D259" s="48" t="s">
        <v>44</v>
      </c>
      <c r="E259" s="49">
        <v>815500</v>
      </c>
      <c r="F259" s="110">
        <v>794539.19</v>
      </c>
      <c r="G259" s="108">
        <f t="shared" si="40"/>
        <v>97.42969834457388</v>
      </c>
      <c r="H259" s="109">
        <f t="shared" si="41"/>
        <v>815500</v>
      </c>
      <c r="I259" s="108">
        <f t="shared" si="42"/>
        <v>794539.19</v>
      </c>
      <c r="J259" s="108">
        <f t="shared" si="43"/>
        <v>97.42969834457388</v>
      </c>
      <c r="K259" s="111"/>
      <c r="L259" s="111"/>
      <c r="M259" s="67"/>
    </row>
    <row r="260" spans="1:13" s="19" customFormat="1" ht="11.25" customHeight="1">
      <c r="A260" s="46"/>
      <c r="B260" s="143"/>
      <c r="C260" s="144">
        <v>4040</v>
      </c>
      <c r="D260" s="69" t="s">
        <v>99</v>
      </c>
      <c r="E260" s="49">
        <v>54065</v>
      </c>
      <c r="F260" s="110">
        <v>54061.4</v>
      </c>
      <c r="G260" s="108">
        <f t="shared" si="40"/>
        <v>99.99334134837696</v>
      </c>
      <c r="H260" s="109">
        <f t="shared" si="41"/>
        <v>54065</v>
      </c>
      <c r="I260" s="108">
        <f t="shared" si="42"/>
        <v>54061.4</v>
      </c>
      <c r="J260" s="108">
        <f t="shared" si="43"/>
        <v>99.99334134837696</v>
      </c>
      <c r="K260" s="111"/>
      <c r="L260" s="111"/>
      <c r="M260" s="67"/>
    </row>
    <row r="261" spans="1:13" s="19" customFormat="1" ht="12" customHeight="1">
      <c r="A261" s="46"/>
      <c r="B261" s="143"/>
      <c r="C261" s="47">
        <v>4110</v>
      </c>
      <c r="D261" s="48" t="s">
        <v>113</v>
      </c>
      <c r="E261" s="49">
        <v>145600</v>
      </c>
      <c r="F261" s="110">
        <v>140609.46</v>
      </c>
      <c r="G261" s="108">
        <f t="shared" si="40"/>
        <v>96.57243131868132</v>
      </c>
      <c r="H261" s="109">
        <f t="shared" si="41"/>
        <v>145600</v>
      </c>
      <c r="I261" s="108">
        <f t="shared" si="42"/>
        <v>140609.46</v>
      </c>
      <c r="J261" s="108">
        <f t="shared" si="43"/>
        <v>96.57243131868132</v>
      </c>
      <c r="K261" s="111"/>
      <c r="L261" s="111"/>
      <c r="M261" s="67"/>
    </row>
    <row r="262" spans="1:13" s="19" customFormat="1" ht="12" customHeight="1">
      <c r="A262" s="46"/>
      <c r="B262" s="143"/>
      <c r="C262" s="47">
        <v>4120</v>
      </c>
      <c r="D262" s="48" t="s">
        <v>35</v>
      </c>
      <c r="E262" s="49">
        <v>15300</v>
      </c>
      <c r="F262" s="110">
        <v>12862.87</v>
      </c>
      <c r="G262" s="108">
        <f t="shared" si="40"/>
        <v>84.07104575163399</v>
      </c>
      <c r="H262" s="109">
        <f t="shared" si="41"/>
        <v>15300</v>
      </c>
      <c r="I262" s="108">
        <f t="shared" si="42"/>
        <v>12862.87</v>
      </c>
      <c r="J262" s="108">
        <f t="shared" si="43"/>
        <v>84.07104575163399</v>
      </c>
      <c r="K262" s="111"/>
      <c r="L262" s="111"/>
      <c r="M262" s="67"/>
    </row>
    <row r="263" spans="1:13" s="19" customFormat="1" ht="12" customHeight="1">
      <c r="A263" s="46"/>
      <c r="B263" s="143"/>
      <c r="C263" s="47">
        <v>4170</v>
      </c>
      <c r="D263" s="48" t="s">
        <v>125</v>
      </c>
      <c r="E263" s="49">
        <v>20500</v>
      </c>
      <c r="F263" s="110">
        <v>17629</v>
      </c>
      <c r="G263" s="108">
        <f t="shared" si="40"/>
        <v>85.99512195121952</v>
      </c>
      <c r="H263" s="109">
        <f t="shared" si="41"/>
        <v>20500</v>
      </c>
      <c r="I263" s="108">
        <f t="shared" si="42"/>
        <v>17629</v>
      </c>
      <c r="J263" s="108">
        <f t="shared" si="43"/>
        <v>85.99512195121952</v>
      </c>
      <c r="K263" s="111"/>
      <c r="L263" s="111"/>
      <c r="M263" s="67"/>
    </row>
    <row r="264" spans="1:13" s="19" customFormat="1" ht="12" customHeight="1">
      <c r="A264" s="46"/>
      <c r="B264" s="143"/>
      <c r="C264" s="144">
        <v>4210</v>
      </c>
      <c r="D264" s="69" t="s">
        <v>36</v>
      </c>
      <c r="E264" s="49">
        <v>137300</v>
      </c>
      <c r="F264" s="110">
        <v>135261.07</v>
      </c>
      <c r="G264" s="108">
        <f t="shared" si="40"/>
        <v>98.51498179169701</v>
      </c>
      <c r="H264" s="109">
        <f t="shared" si="41"/>
        <v>137300</v>
      </c>
      <c r="I264" s="108">
        <f t="shared" si="42"/>
        <v>135261.07</v>
      </c>
      <c r="J264" s="108">
        <f t="shared" si="43"/>
        <v>98.51498179169701</v>
      </c>
      <c r="K264" s="111"/>
      <c r="L264" s="111"/>
      <c r="M264" s="67"/>
    </row>
    <row r="265" spans="1:13" s="19" customFormat="1" ht="12" customHeight="1">
      <c r="A265" s="46"/>
      <c r="B265" s="143"/>
      <c r="C265" s="144">
        <v>4260</v>
      </c>
      <c r="D265" s="48" t="s">
        <v>66</v>
      </c>
      <c r="E265" s="49">
        <v>27000</v>
      </c>
      <c r="F265" s="110">
        <v>14102.9</v>
      </c>
      <c r="G265" s="108">
        <f t="shared" si="40"/>
        <v>52.232962962962965</v>
      </c>
      <c r="H265" s="109">
        <f t="shared" si="41"/>
        <v>27000</v>
      </c>
      <c r="I265" s="108">
        <f t="shared" si="42"/>
        <v>14102.9</v>
      </c>
      <c r="J265" s="108">
        <f t="shared" si="43"/>
        <v>52.232962962962965</v>
      </c>
      <c r="K265" s="111"/>
      <c r="L265" s="111"/>
      <c r="M265" s="67"/>
    </row>
    <row r="266" spans="1:13" s="19" customFormat="1" ht="12" customHeight="1">
      <c r="A266" s="46"/>
      <c r="B266" s="143"/>
      <c r="C266" s="47">
        <v>4270</v>
      </c>
      <c r="D266" s="48" t="s">
        <v>71</v>
      </c>
      <c r="E266" s="49">
        <v>150400</v>
      </c>
      <c r="F266" s="110">
        <v>147645.61</v>
      </c>
      <c r="G266" s="108">
        <f t="shared" si="40"/>
        <v>98.16862367021275</v>
      </c>
      <c r="H266" s="109">
        <f t="shared" si="41"/>
        <v>150400</v>
      </c>
      <c r="I266" s="108">
        <f t="shared" si="42"/>
        <v>147645.61</v>
      </c>
      <c r="J266" s="108">
        <f t="shared" si="43"/>
        <v>98.16862367021275</v>
      </c>
      <c r="K266" s="111"/>
      <c r="L266" s="111"/>
      <c r="M266" s="67"/>
    </row>
    <row r="267" spans="1:13" s="19" customFormat="1" ht="12.75" customHeight="1">
      <c r="A267" s="46"/>
      <c r="B267" s="143"/>
      <c r="C267" s="47">
        <v>4280</v>
      </c>
      <c r="D267" s="48" t="s">
        <v>55</v>
      </c>
      <c r="E267" s="49">
        <v>2000</v>
      </c>
      <c r="F267" s="110">
        <v>1140</v>
      </c>
      <c r="G267" s="108">
        <f t="shared" si="40"/>
        <v>57</v>
      </c>
      <c r="H267" s="109">
        <f t="shared" si="41"/>
        <v>2000</v>
      </c>
      <c r="I267" s="108">
        <f t="shared" si="42"/>
        <v>1140</v>
      </c>
      <c r="J267" s="108">
        <f t="shared" si="43"/>
        <v>57</v>
      </c>
      <c r="K267" s="111"/>
      <c r="L267" s="111"/>
      <c r="M267" s="67"/>
    </row>
    <row r="268" spans="1:13" s="19" customFormat="1" ht="12" customHeight="1">
      <c r="A268" s="46"/>
      <c r="B268" s="143"/>
      <c r="C268" s="47">
        <v>4300</v>
      </c>
      <c r="D268" s="48" t="s">
        <v>41</v>
      </c>
      <c r="E268" s="49">
        <v>88000</v>
      </c>
      <c r="F268" s="110">
        <v>87047.97</v>
      </c>
      <c r="G268" s="108">
        <f t="shared" si="40"/>
        <v>98.91814772727272</v>
      </c>
      <c r="H268" s="109">
        <f t="shared" si="41"/>
        <v>88000</v>
      </c>
      <c r="I268" s="108">
        <f t="shared" si="42"/>
        <v>87047.97</v>
      </c>
      <c r="J268" s="108">
        <f t="shared" si="43"/>
        <v>98.91814772727272</v>
      </c>
      <c r="K268" s="111"/>
      <c r="L268" s="111"/>
      <c r="M268" s="67"/>
    </row>
    <row r="269" spans="1:13" s="19" customFormat="1" ht="12" customHeight="1">
      <c r="A269" s="46"/>
      <c r="B269" s="143"/>
      <c r="C269" s="47">
        <v>4350</v>
      </c>
      <c r="D269" s="59" t="s">
        <v>140</v>
      </c>
      <c r="E269" s="49">
        <v>3000</v>
      </c>
      <c r="F269" s="110">
        <v>1895.54</v>
      </c>
      <c r="G269" s="108">
        <f t="shared" si="40"/>
        <v>63.184666666666665</v>
      </c>
      <c r="H269" s="109">
        <f t="shared" si="41"/>
        <v>3000</v>
      </c>
      <c r="I269" s="108">
        <f t="shared" si="42"/>
        <v>1895.54</v>
      </c>
      <c r="J269" s="108">
        <f t="shared" si="43"/>
        <v>63.184666666666665</v>
      </c>
      <c r="K269" s="111"/>
      <c r="L269" s="111"/>
      <c r="M269" s="67"/>
    </row>
    <row r="270" spans="1:13" s="19" customFormat="1" ht="21.75" customHeight="1">
      <c r="A270" s="46"/>
      <c r="B270" s="143"/>
      <c r="C270" s="144">
        <v>4360</v>
      </c>
      <c r="D270" s="69" t="s">
        <v>155</v>
      </c>
      <c r="E270" s="49">
        <v>5000</v>
      </c>
      <c r="F270" s="110">
        <v>2620.98</v>
      </c>
      <c r="G270" s="108">
        <f t="shared" si="40"/>
        <v>52.4196</v>
      </c>
      <c r="H270" s="109">
        <f t="shared" si="41"/>
        <v>5000</v>
      </c>
      <c r="I270" s="108">
        <f t="shared" si="42"/>
        <v>2620.98</v>
      </c>
      <c r="J270" s="108">
        <f t="shared" si="43"/>
        <v>52.4196</v>
      </c>
      <c r="K270" s="111"/>
      <c r="L270" s="111"/>
      <c r="M270" s="67"/>
    </row>
    <row r="271" spans="1:13" s="19" customFormat="1" ht="20.25" customHeight="1">
      <c r="A271" s="46"/>
      <c r="B271" s="143"/>
      <c r="C271" s="144">
        <v>4370</v>
      </c>
      <c r="D271" s="69" t="s">
        <v>199</v>
      </c>
      <c r="E271" s="49">
        <v>5600</v>
      </c>
      <c r="F271" s="110">
        <v>5334.48</v>
      </c>
      <c r="G271" s="108">
        <f t="shared" si="40"/>
        <v>95.25857142857143</v>
      </c>
      <c r="H271" s="109">
        <f t="shared" si="41"/>
        <v>5600</v>
      </c>
      <c r="I271" s="108">
        <f t="shared" si="42"/>
        <v>5334.48</v>
      </c>
      <c r="J271" s="108">
        <f t="shared" si="43"/>
        <v>95.25857142857143</v>
      </c>
      <c r="K271" s="111"/>
      <c r="L271" s="111"/>
      <c r="M271" s="67"/>
    </row>
    <row r="272" spans="1:13" s="19" customFormat="1" ht="12" customHeight="1">
      <c r="A272" s="46"/>
      <c r="B272" s="143"/>
      <c r="C272" s="144">
        <v>4410</v>
      </c>
      <c r="D272" s="69" t="s">
        <v>53</v>
      </c>
      <c r="E272" s="49">
        <v>10000</v>
      </c>
      <c r="F272" s="110">
        <v>9596.55</v>
      </c>
      <c r="G272" s="108">
        <f t="shared" si="40"/>
        <v>95.96549999999999</v>
      </c>
      <c r="H272" s="109">
        <f t="shared" si="41"/>
        <v>10000</v>
      </c>
      <c r="I272" s="108">
        <f t="shared" si="42"/>
        <v>9596.55</v>
      </c>
      <c r="J272" s="108">
        <f t="shared" si="43"/>
        <v>95.96549999999999</v>
      </c>
      <c r="K272" s="111"/>
      <c r="L272" s="111"/>
      <c r="M272" s="67"/>
    </row>
    <row r="273" spans="1:13" s="19" customFormat="1" ht="12.75" customHeight="1">
      <c r="A273" s="46"/>
      <c r="B273" s="143"/>
      <c r="C273" s="144">
        <v>4430</v>
      </c>
      <c r="D273" s="69" t="s">
        <v>67</v>
      </c>
      <c r="E273" s="49">
        <v>2000</v>
      </c>
      <c r="F273" s="110">
        <v>1085</v>
      </c>
      <c r="G273" s="108">
        <f t="shared" si="40"/>
        <v>54.25</v>
      </c>
      <c r="H273" s="109">
        <f t="shared" si="41"/>
        <v>2000</v>
      </c>
      <c r="I273" s="108">
        <f t="shared" si="42"/>
        <v>1085</v>
      </c>
      <c r="J273" s="108">
        <f t="shared" si="43"/>
        <v>54.25</v>
      </c>
      <c r="K273" s="111"/>
      <c r="L273" s="111"/>
      <c r="M273" s="67"/>
    </row>
    <row r="274" spans="1:13" s="19" customFormat="1" ht="12" customHeight="1">
      <c r="A274" s="46"/>
      <c r="B274" s="143"/>
      <c r="C274" s="144">
        <v>4440</v>
      </c>
      <c r="D274" s="69" t="s">
        <v>68</v>
      </c>
      <c r="E274" s="49">
        <v>16595</v>
      </c>
      <c r="F274" s="110">
        <v>16595</v>
      </c>
      <c r="G274" s="108">
        <f t="shared" si="40"/>
        <v>100</v>
      </c>
      <c r="H274" s="109">
        <f t="shared" si="41"/>
        <v>16595</v>
      </c>
      <c r="I274" s="108">
        <f t="shared" si="42"/>
        <v>16595</v>
      </c>
      <c r="J274" s="108">
        <f t="shared" si="43"/>
        <v>100</v>
      </c>
      <c r="K274" s="111"/>
      <c r="L274" s="111"/>
      <c r="M274" s="67"/>
    </row>
    <row r="275" spans="1:13" s="19" customFormat="1" ht="18" customHeight="1">
      <c r="A275" s="46"/>
      <c r="B275" s="143"/>
      <c r="C275" s="144">
        <v>4700</v>
      </c>
      <c r="D275" s="69" t="s">
        <v>200</v>
      </c>
      <c r="E275" s="70">
        <v>11500</v>
      </c>
      <c r="F275" s="112">
        <v>8630.9</v>
      </c>
      <c r="G275" s="113">
        <f t="shared" si="40"/>
        <v>75.05130434782609</v>
      </c>
      <c r="H275" s="125">
        <f t="shared" si="41"/>
        <v>11500</v>
      </c>
      <c r="I275" s="113">
        <f t="shared" si="42"/>
        <v>8630.9</v>
      </c>
      <c r="J275" s="113">
        <f t="shared" si="43"/>
        <v>75.05130434782609</v>
      </c>
      <c r="K275" s="114"/>
      <c r="L275" s="114"/>
      <c r="M275" s="73"/>
    </row>
    <row r="276" spans="1:13" s="19" customFormat="1" ht="19.5" customHeight="1">
      <c r="A276" s="46"/>
      <c r="B276" s="143"/>
      <c r="C276" s="100">
        <v>6060</v>
      </c>
      <c r="D276" s="101" t="s">
        <v>129</v>
      </c>
      <c r="E276" s="90">
        <v>27200</v>
      </c>
      <c r="F276" s="116">
        <v>27060</v>
      </c>
      <c r="G276" s="119">
        <f t="shared" si="40"/>
        <v>99.48529411764706</v>
      </c>
      <c r="H276" s="123"/>
      <c r="I276" s="119"/>
      <c r="J276" s="119"/>
      <c r="K276" s="119">
        <f>E276</f>
        <v>27200</v>
      </c>
      <c r="L276" s="119">
        <f>F276</f>
        <v>27060</v>
      </c>
      <c r="M276" s="92">
        <f>L276*100/K276</f>
        <v>99.48529411764706</v>
      </c>
    </row>
    <row r="277" spans="1:13" s="19" customFormat="1" ht="12" customHeight="1">
      <c r="A277" s="41"/>
      <c r="B277" s="41">
        <v>80146</v>
      </c>
      <c r="C277" s="41"/>
      <c r="D277" s="43" t="s">
        <v>64</v>
      </c>
      <c r="E277" s="44">
        <f>SUM(E278:E280)</f>
        <v>107920</v>
      </c>
      <c r="F277" s="45">
        <f>SUM(F278:F280)</f>
        <v>99369.38</v>
      </c>
      <c r="G277" s="45">
        <f>F277*100/E277</f>
        <v>92.07689028910303</v>
      </c>
      <c r="H277" s="44">
        <f>SUM(H278:H280)</f>
        <v>107920</v>
      </c>
      <c r="I277" s="45">
        <f>SUM(I278:I280)</f>
        <v>99369.38</v>
      </c>
      <c r="J277" s="45">
        <f>I277*100/H277</f>
        <v>92.07689028910303</v>
      </c>
      <c r="K277" s="53"/>
      <c r="L277" s="53"/>
      <c r="M277" s="53"/>
    </row>
    <row r="278" spans="1:13" s="19" customFormat="1" ht="12" customHeight="1">
      <c r="A278" s="46"/>
      <c r="B278" s="46"/>
      <c r="C278" s="47">
        <v>4300</v>
      </c>
      <c r="D278" s="48" t="s">
        <v>100</v>
      </c>
      <c r="E278" s="49">
        <v>37600</v>
      </c>
      <c r="F278" s="110">
        <v>35070</v>
      </c>
      <c r="G278" s="108">
        <f aca="true" t="shared" si="47" ref="G278:G332">F278*100/E278</f>
        <v>93.27127659574468</v>
      </c>
      <c r="H278" s="109">
        <f aca="true" t="shared" si="48" ref="H278:H332">E278</f>
        <v>37600</v>
      </c>
      <c r="I278" s="108">
        <f aca="true" t="shared" si="49" ref="I278:I332">F278</f>
        <v>35070</v>
      </c>
      <c r="J278" s="108">
        <f aca="true" t="shared" si="50" ref="J278:J332">I278*100/H278</f>
        <v>93.27127659574468</v>
      </c>
      <c r="K278" s="111"/>
      <c r="L278" s="111"/>
      <c r="M278" s="67"/>
    </row>
    <row r="279" spans="1:13" s="19" customFormat="1" ht="12.75" customHeight="1">
      <c r="A279" s="46"/>
      <c r="B279" s="46"/>
      <c r="C279" s="47">
        <v>4410</v>
      </c>
      <c r="D279" s="48" t="s">
        <v>53</v>
      </c>
      <c r="E279" s="49">
        <v>6945</v>
      </c>
      <c r="F279" s="110">
        <v>6283.8</v>
      </c>
      <c r="G279" s="108">
        <f t="shared" si="47"/>
        <v>90.47948164146868</v>
      </c>
      <c r="H279" s="109">
        <f t="shared" si="48"/>
        <v>6945</v>
      </c>
      <c r="I279" s="108">
        <f t="shared" si="49"/>
        <v>6283.8</v>
      </c>
      <c r="J279" s="108">
        <f t="shared" si="50"/>
        <v>90.47948164146868</v>
      </c>
      <c r="K279" s="111"/>
      <c r="L279" s="111"/>
      <c r="M279" s="67"/>
    </row>
    <row r="280" spans="1:13" s="19" customFormat="1" ht="27" customHeight="1">
      <c r="A280" s="46"/>
      <c r="B280" s="46"/>
      <c r="C280" s="145">
        <v>4700</v>
      </c>
      <c r="D280" s="69" t="s">
        <v>158</v>
      </c>
      <c r="E280" s="146">
        <v>63375</v>
      </c>
      <c r="F280" s="119">
        <v>58015.58</v>
      </c>
      <c r="G280" s="108">
        <f t="shared" si="47"/>
        <v>91.5433214990138</v>
      </c>
      <c r="H280" s="109">
        <f t="shared" si="48"/>
        <v>63375</v>
      </c>
      <c r="I280" s="108">
        <f t="shared" si="49"/>
        <v>58015.58</v>
      </c>
      <c r="J280" s="108">
        <f t="shared" si="50"/>
        <v>91.5433214990138</v>
      </c>
      <c r="K280" s="119"/>
      <c r="L280" s="119"/>
      <c r="M280" s="92"/>
    </row>
    <row r="281" spans="1:13" s="19" customFormat="1" ht="12.75" customHeight="1">
      <c r="A281" s="41"/>
      <c r="B281" s="41">
        <v>80148</v>
      </c>
      <c r="C281" s="41"/>
      <c r="D281" s="43" t="s">
        <v>163</v>
      </c>
      <c r="E281" s="44">
        <f>SUM(E282:E286,E287:E296)</f>
        <v>1404889</v>
      </c>
      <c r="F281" s="45">
        <f>SUM(F282:F286,F287:F296)</f>
        <v>1344181.7200000002</v>
      </c>
      <c r="G281" s="45">
        <f>F281*100/E281</f>
        <v>95.67885576725281</v>
      </c>
      <c r="H281" s="44">
        <f>SUM(H282:H286,H287:H296)</f>
        <v>1404889</v>
      </c>
      <c r="I281" s="45">
        <f>SUM(I282:I286,I287:I296)</f>
        <v>1344181.7200000002</v>
      </c>
      <c r="J281" s="45">
        <f>I281*100/H281</f>
        <v>95.67885576725281</v>
      </c>
      <c r="K281" s="45"/>
      <c r="L281" s="45"/>
      <c r="M281" s="45"/>
    </row>
    <row r="282" spans="1:13" s="19" customFormat="1" ht="12.75" customHeight="1">
      <c r="A282" s="46"/>
      <c r="B282" s="143"/>
      <c r="C282" s="143">
        <v>3020</v>
      </c>
      <c r="D282" s="59" t="s">
        <v>122</v>
      </c>
      <c r="E282" s="83">
        <v>13000</v>
      </c>
      <c r="F282" s="107">
        <v>3919.02</v>
      </c>
      <c r="G282" s="108">
        <f t="shared" si="47"/>
        <v>30.146307692307694</v>
      </c>
      <c r="H282" s="109">
        <f t="shared" si="48"/>
        <v>13000</v>
      </c>
      <c r="I282" s="108">
        <f t="shared" si="49"/>
        <v>3919.02</v>
      </c>
      <c r="J282" s="108">
        <f t="shared" si="50"/>
        <v>30.146307692307694</v>
      </c>
      <c r="K282" s="108"/>
      <c r="L282" s="108"/>
      <c r="M282" s="87"/>
    </row>
    <row r="283" spans="1:13" s="19" customFormat="1" ht="12.75" customHeight="1">
      <c r="A283" s="105"/>
      <c r="B283" s="105"/>
      <c r="C283" s="100">
        <v>4010</v>
      </c>
      <c r="D283" s="101" t="s">
        <v>44</v>
      </c>
      <c r="E283" s="90">
        <v>926661</v>
      </c>
      <c r="F283" s="116">
        <v>920958.65</v>
      </c>
      <c r="G283" s="156">
        <f t="shared" si="47"/>
        <v>99.38463472618358</v>
      </c>
      <c r="H283" s="370">
        <f t="shared" si="48"/>
        <v>926661</v>
      </c>
      <c r="I283" s="156">
        <f t="shared" si="49"/>
        <v>920958.65</v>
      </c>
      <c r="J283" s="156">
        <f t="shared" si="50"/>
        <v>99.38463472618358</v>
      </c>
      <c r="K283" s="116"/>
      <c r="L283" s="116"/>
      <c r="M283" s="342"/>
    </row>
    <row r="284" spans="1:13" s="19" customFormat="1" ht="12.75" customHeight="1">
      <c r="A284" s="365"/>
      <c r="B284" s="365"/>
      <c r="C284" s="365">
        <v>4040</v>
      </c>
      <c r="D284" s="371" t="s">
        <v>99</v>
      </c>
      <c r="E284" s="372">
        <v>61591</v>
      </c>
      <c r="F284" s="367">
        <v>61583.37</v>
      </c>
      <c r="G284" s="367">
        <f t="shared" si="47"/>
        <v>99.98761182640321</v>
      </c>
      <c r="H284" s="373">
        <f t="shared" si="48"/>
        <v>61591</v>
      </c>
      <c r="I284" s="367">
        <f t="shared" si="49"/>
        <v>61583.37</v>
      </c>
      <c r="J284" s="367">
        <f t="shared" si="50"/>
        <v>99.98761182640321</v>
      </c>
      <c r="K284" s="367"/>
      <c r="L284" s="367"/>
      <c r="M284" s="292"/>
    </row>
    <row r="285" spans="1:13" s="19" customFormat="1" ht="12.75" customHeight="1">
      <c r="A285" s="46"/>
      <c r="B285" s="143"/>
      <c r="C285" s="47">
        <v>4110</v>
      </c>
      <c r="D285" s="48" t="s">
        <v>113</v>
      </c>
      <c r="E285" s="49">
        <v>178239</v>
      </c>
      <c r="F285" s="110">
        <v>162568.58</v>
      </c>
      <c r="G285" s="108">
        <f t="shared" si="47"/>
        <v>91.20819798136209</v>
      </c>
      <c r="H285" s="109">
        <f t="shared" si="48"/>
        <v>178239</v>
      </c>
      <c r="I285" s="108">
        <f t="shared" si="49"/>
        <v>162568.58</v>
      </c>
      <c r="J285" s="108">
        <f t="shared" si="50"/>
        <v>91.20819798136209</v>
      </c>
      <c r="K285" s="111"/>
      <c r="L285" s="111"/>
      <c r="M285" s="67"/>
    </row>
    <row r="286" spans="1:13" s="19" customFormat="1" ht="12.75" customHeight="1">
      <c r="A286" s="46"/>
      <c r="B286" s="143"/>
      <c r="C286" s="47">
        <v>4120</v>
      </c>
      <c r="D286" s="48" t="s">
        <v>35</v>
      </c>
      <c r="E286" s="49">
        <v>24072</v>
      </c>
      <c r="F286" s="110">
        <v>17035.85</v>
      </c>
      <c r="G286" s="108">
        <f t="shared" si="47"/>
        <v>70.7703971419076</v>
      </c>
      <c r="H286" s="109">
        <f t="shared" si="48"/>
        <v>24072</v>
      </c>
      <c r="I286" s="108">
        <f t="shared" si="49"/>
        <v>17035.85</v>
      </c>
      <c r="J286" s="108">
        <f t="shared" si="50"/>
        <v>70.7703971419076</v>
      </c>
      <c r="K286" s="111"/>
      <c r="L286" s="111"/>
      <c r="M286" s="67"/>
    </row>
    <row r="287" spans="1:13" s="19" customFormat="1" ht="12.75" customHeight="1">
      <c r="A287" s="46"/>
      <c r="B287" s="143"/>
      <c r="C287" s="47">
        <v>4170</v>
      </c>
      <c r="D287" s="48" t="s">
        <v>125</v>
      </c>
      <c r="E287" s="49">
        <v>3500</v>
      </c>
      <c r="F287" s="110">
        <v>3500</v>
      </c>
      <c r="G287" s="108">
        <f t="shared" si="47"/>
        <v>100</v>
      </c>
      <c r="H287" s="109">
        <f t="shared" si="48"/>
        <v>3500</v>
      </c>
      <c r="I287" s="108">
        <f t="shared" si="49"/>
        <v>3500</v>
      </c>
      <c r="J287" s="108">
        <f t="shared" si="50"/>
        <v>100</v>
      </c>
      <c r="K287" s="111"/>
      <c r="L287" s="111"/>
      <c r="M287" s="67"/>
    </row>
    <row r="288" spans="1:13" s="19" customFormat="1" ht="12.75" customHeight="1">
      <c r="A288" s="46"/>
      <c r="B288" s="143"/>
      <c r="C288" s="144">
        <v>4210</v>
      </c>
      <c r="D288" s="69" t="s">
        <v>36</v>
      </c>
      <c r="E288" s="49">
        <v>56400</v>
      </c>
      <c r="F288" s="110">
        <v>52603.82</v>
      </c>
      <c r="G288" s="108">
        <f t="shared" si="47"/>
        <v>93.26918439716312</v>
      </c>
      <c r="H288" s="109">
        <f t="shared" si="48"/>
        <v>56400</v>
      </c>
      <c r="I288" s="108">
        <f t="shared" si="49"/>
        <v>52603.82</v>
      </c>
      <c r="J288" s="108">
        <f t="shared" si="50"/>
        <v>93.26918439716312</v>
      </c>
      <c r="K288" s="111"/>
      <c r="L288" s="111"/>
      <c r="M288" s="67"/>
    </row>
    <row r="289" spans="1:13" s="19" customFormat="1" ht="12.75" customHeight="1">
      <c r="A289" s="46"/>
      <c r="B289" s="143"/>
      <c r="C289" s="47">
        <v>4260</v>
      </c>
      <c r="D289" s="48" t="s">
        <v>66</v>
      </c>
      <c r="E289" s="49">
        <v>34000</v>
      </c>
      <c r="F289" s="110">
        <v>29087.4</v>
      </c>
      <c r="G289" s="108">
        <f t="shared" si="47"/>
        <v>85.55117647058823</v>
      </c>
      <c r="H289" s="109">
        <f t="shared" si="48"/>
        <v>34000</v>
      </c>
      <c r="I289" s="108">
        <f t="shared" si="49"/>
        <v>29087.4</v>
      </c>
      <c r="J289" s="108">
        <f t="shared" si="50"/>
        <v>85.55117647058823</v>
      </c>
      <c r="K289" s="111"/>
      <c r="L289" s="111"/>
      <c r="M289" s="67"/>
    </row>
    <row r="290" spans="1:13" s="19" customFormat="1" ht="12.75" customHeight="1">
      <c r="A290" s="46"/>
      <c r="B290" s="143"/>
      <c r="C290" s="47">
        <v>4270</v>
      </c>
      <c r="D290" s="48" t="s">
        <v>71</v>
      </c>
      <c r="E290" s="49">
        <v>29800</v>
      </c>
      <c r="F290" s="110">
        <v>26825.81</v>
      </c>
      <c r="G290" s="108">
        <f t="shared" si="47"/>
        <v>90.0194966442953</v>
      </c>
      <c r="H290" s="109">
        <f t="shared" si="48"/>
        <v>29800</v>
      </c>
      <c r="I290" s="108">
        <f t="shared" si="49"/>
        <v>26825.81</v>
      </c>
      <c r="J290" s="108">
        <f t="shared" si="50"/>
        <v>90.0194966442953</v>
      </c>
      <c r="K290" s="111"/>
      <c r="L290" s="111"/>
      <c r="M290" s="67"/>
    </row>
    <row r="291" spans="1:13" s="19" customFormat="1" ht="12.75" customHeight="1">
      <c r="A291" s="46"/>
      <c r="B291" s="143"/>
      <c r="C291" s="47">
        <v>4280</v>
      </c>
      <c r="D291" s="48" t="s">
        <v>55</v>
      </c>
      <c r="E291" s="49">
        <v>6600</v>
      </c>
      <c r="F291" s="110">
        <v>1290</v>
      </c>
      <c r="G291" s="108">
        <f t="shared" si="47"/>
        <v>19.545454545454547</v>
      </c>
      <c r="H291" s="109">
        <f t="shared" si="48"/>
        <v>6600</v>
      </c>
      <c r="I291" s="108">
        <f t="shared" si="49"/>
        <v>1290</v>
      </c>
      <c r="J291" s="108">
        <f t="shared" si="50"/>
        <v>19.545454545454547</v>
      </c>
      <c r="K291" s="111"/>
      <c r="L291" s="111"/>
      <c r="M291" s="67"/>
    </row>
    <row r="292" spans="1:13" s="19" customFormat="1" ht="12.75" customHeight="1">
      <c r="A292" s="46"/>
      <c r="B292" s="143"/>
      <c r="C292" s="47">
        <v>4300</v>
      </c>
      <c r="D292" s="48" t="s">
        <v>41</v>
      </c>
      <c r="E292" s="49">
        <v>36700</v>
      </c>
      <c r="F292" s="110">
        <v>30734.82</v>
      </c>
      <c r="G292" s="108">
        <f t="shared" si="47"/>
        <v>83.74610354223434</v>
      </c>
      <c r="H292" s="109">
        <f t="shared" si="48"/>
        <v>36700</v>
      </c>
      <c r="I292" s="108">
        <f t="shared" si="49"/>
        <v>30734.82</v>
      </c>
      <c r="J292" s="108">
        <f t="shared" si="50"/>
        <v>83.74610354223434</v>
      </c>
      <c r="K292" s="111"/>
      <c r="L292" s="111"/>
      <c r="M292" s="67"/>
    </row>
    <row r="293" spans="1:13" s="19" customFormat="1" ht="19.5" customHeight="1">
      <c r="A293" s="46"/>
      <c r="B293" s="143"/>
      <c r="C293" s="144">
        <v>4360</v>
      </c>
      <c r="D293" s="69" t="s">
        <v>155</v>
      </c>
      <c r="E293" s="49">
        <v>500</v>
      </c>
      <c r="F293" s="110">
        <v>403.15</v>
      </c>
      <c r="G293" s="108">
        <f t="shared" si="47"/>
        <v>80.63</v>
      </c>
      <c r="H293" s="109">
        <f t="shared" si="48"/>
        <v>500</v>
      </c>
      <c r="I293" s="108">
        <f t="shared" si="49"/>
        <v>403.15</v>
      </c>
      <c r="J293" s="108">
        <f t="shared" si="50"/>
        <v>80.63</v>
      </c>
      <c r="K293" s="111"/>
      <c r="L293" s="111"/>
      <c r="M293" s="67"/>
    </row>
    <row r="294" spans="1:13" s="19" customFormat="1" ht="19.5" customHeight="1">
      <c r="A294" s="46"/>
      <c r="B294" s="143"/>
      <c r="C294" s="144">
        <v>4370</v>
      </c>
      <c r="D294" s="69" t="s">
        <v>199</v>
      </c>
      <c r="E294" s="49">
        <v>1300</v>
      </c>
      <c r="F294" s="110">
        <v>1232.04</v>
      </c>
      <c r="G294" s="108">
        <f t="shared" si="47"/>
        <v>94.77230769230769</v>
      </c>
      <c r="H294" s="109">
        <f t="shared" si="48"/>
        <v>1300</v>
      </c>
      <c r="I294" s="108">
        <f t="shared" si="49"/>
        <v>1232.04</v>
      </c>
      <c r="J294" s="108">
        <f t="shared" si="50"/>
        <v>94.77230769230769</v>
      </c>
      <c r="K294" s="111"/>
      <c r="L294" s="111"/>
      <c r="M294" s="67"/>
    </row>
    <row r="295" spans="1:13" s="19" customFormat="1" ht="12.75" customHeight="1">
      <c r="A295" s="46"/>
      <c r="B295" s="143"/>
      <c r="C295" s="144">
        <v>4410</v>
      </c>
      <c r="D295" s="69" t="s">
        <v>53</v>
      </c>
      <c r="E295" s="49">
        <v>900</v>
      </c>
      <c r="F295" s="110">
        <v>813.21</v>
      </c>
      <c r="G295" s="108">
        <f t="shared" si="47"/>
        <v>90.35666666666667</v>
      </c>
      <c r="H295" s="109">
        <f t="shared" si="48"/>
        <v>900</v>
      </c>
      <c r="I295" s="108">
        <f t="shared" si="49"/>
        <v>813.21</v>
      </c>
      <c r="J295" s="108">
        <f t="shared" si="50"/>
        <v>90.35666666666667</v>
      </c>
      <c r="K295" s="111"/>
      <c r="L295" s="111"/>
      <c r="M295" s="67"/>
    </row>
    <row r="296" spans="1:13" s="19" customFormat="1" ht="12" customHeight="1">
      <c r="A296" s="46"/>
      <c r="B296" s="143"/>
      <c r="C296" s="144">
        <v>4440</v>
      </c>
      <c r="D296" s="69" t="s">
        <v>68</v>
      </c>
      <c r="E296" s="70">
        <v>31626</v>
      </c>
      <c r="F296" s="112">
        <v>31626</v>
      </c>
      <c r="G296" s="113">
        <f t="shared" si="47"/>
        <v>100</v>
      </c>
      <c r="H296" s="125">
        <f t="shared" si="48"/>
        <v>31626</v>
      </c>
      <c r="I296" s="113">
        <f t="shared" si="49"/>
        <v>31626</v>
      </c>
      <c r="J296" s="113">
        <f t="shared" si="50"/>
        <v>100</v>
      </c>
      <c r="K296" s="114"/>
      <c r="L296" s="114"/>
      <c r="M296" s="73"/>
    </row>
    <row r="297" spans="1:13" s="19" customFormat="1" ht="32.25" customHeight="1">
      <c r="A297" s="298"/>
      <c r="B297" s="338">
        <v>80195</v>
      </c>
      <c r="C297" s="339"/>
      <c r="D297" s="308" t="s">
        <v>241</v>
      </c>
      <c r="E297" s="265">
        <f>SUM(E298:E301)</f>
        <v>155955</v>
      </c>
      <c r="F297" s="266">
        <f>SUM(F298:F301)</f>
        <v>141063.66999999998</v>
      </c>
      <c r="G297" s="328">
        <f aca="true" t="shared" si="51" ref="G297:G302">F297*100/E297</f>
        <v>90.45152127216183</v>
      </c>
      <c r="H297" s="329">
        <f>SUM(H298:H301)</f>
        <v>155955</v>
      </c>
      <c r="I297" s="328">
        <f>SUM(I298:I301)</f>
        <v>141063.66999999998</v>
      </c>
      <c r="J297" s="328">
        <f aca="true" t="shared" si="52" ref="J297:J302">I297*100/H297</f>
        <v>90.45152127216183</v>
      </c>
      <c r="K297" s="328"/>
      <c r="L297" s="328"/>
      <c r="M297" s="266"/>
    </row>
    <row r="298" spans="1:13" s="19" customFormat="1" ht="12" customHeight="1">
      <c r="A298" s="46"/>
      <c r="B298" s="143"/>
      <c r="C298" s="47">
        <v>4247</v>
      </c>
      <c r="D298" s="48" t="s">
        <v>65</v>
      </c>
      <c r="E298" s="49">
        <v>21467</v>
      </c>
      <c r="F298" s="110">
        <v>19179.12</v>
      </c>
      <c r="G298" s="110">
        <f t="shared" si="51"/>
        <v>89.34233940466763</v>
      </c>
      <c r="H298" s="340">
        <f aca="true" t="shared" si="53" ref="H298:I301">E298</f>
        <v>21467</v>
      </c>
      <c r="I298" s="110">
        <f t="shared" si="53"/>
        <v>19179.12</v>
      </c>
      <c r="J298" s="110">
        <f t="shared" si="52"/>
        <v>89.34233940466763</v>
      </c>
      <c r="K298" s="110"/>
      <c r="L298" s="110"/>
      <c r="M298" s="60"/>
    </row>
    <row r="299" spans="1:13" s="19" customFormat="1" ht="12" customHeight="1">
      <c r="A299" s="46"/>
      <c r="B299" s="143"/>
      <c r="C299" s="47">
        <v>4249</v>
      </c>
      <c r="D299" s="48" t="s">
        <v>65</v>
      </c>
      <c r="E299" s="49">
        <v>3788</v>
      </c>
      <c r="F299" s="110">
        <v>3384.55</v>
      </c>
      <c r="G299" s="110">
        <f t="shared" si="51"/>
        <v>89.34926082365364</v>
      </c>
      <c r="H299" s="340">
        <f t="shared" si="53"/>
        <v>3788</v>
      </c>
      <c r="I299" s="110">
        <f t="shared" si="53"/>
        <v>3384.55</v>
      </c>
      <c r="J299" s="110">
        <f t="shared" si="52"/>
        <v>89.34926082365364</v>
      </c>
      <c r="K299" s="110"/>
      <c r="L299" s="110"/>
      <c r="M299" s="60"/>
    </row>
    <row r="300" spans="1:13" s="19" customFormat="1" ht="12" customHeight="1">
      <c r="A300" s="46"/>
      <c r="B300" s="143"/>
      <c r="C300" s="47">
        <v>4307</v>
      </c>
      <c r="D300" s="48" t="s">
        <v>41</v>
      </c>
      <c r="E300" s="49">
        <v>89037</v>
      </c>
      <c r="F300" s="110">
        <v>83937.5</v>
      </c>
      <c r="G300" s="110">
        <f t="shared" si="51"/>
        <v>94.27260577063468</v>
      </c>
      <c r="H300" s="340">
        <f t="shared" si="53"/>
        <v>89037</v>
      </c>
      <c r="I300" s="110">
        <f t="shared" si="53"/>
        <v>83937.5</v>
      </c>
      <c r="J300" s="110">
        <f t="shared" si="52"/>
        <v>94.27260577063468</v>
      </c>
      <c r="K300" s="110"/>
      <c r="L300" s="110"/>
      <c r="M300" s="60"/>
    </row>
    <row r="301" spans="1:13" s="19" customFormat="1" ht="12" customHeight="1">
      <c r="A301" s="46"/>
      <c r="B301" s="143"/>
      <c r="C301" s="100">
        <v>4309</v>
      </c>
      <c r="D301" s="48" t="s">
        <v>41</v>
      </c>
      <c r="E301" s="90">
        <v>41663</v>
      </c>
      <c r="F301" s="116">
        <v>34562.5</v>
      </c>
      <c r="G301" s="110">
        <f t="shared" si="51"/>
        <v>82.95730024242134</v>
      </c>
      <c r="H301" s="340">
        <f t="shared" si="53"/>
        <v>41663</v>
      </c>
      <c r="I301" s="110">
        <f t="shared" si="53"/>
        <v>34562.5</v>
      </c>
      <c r="J301" s="110">
        <f t="shared" si="52"/>
        <v>82.95730024242134</v>
      </c>
      <c r="K301" s="116"/>
      <c r="L301" s="116"/>
      <c r="M301" s="342"/>
    </row>
    <row r="302" spans="1:13" s="18" customFormat="1" ht="15.75" customHeight="1">
      <c r="A302" s="36">
        <v>851</v>
      </c>
      <c r="B302" s="36"/>
      <c r="C302" s="66"/>
      <c r="D302" s="38" t="s">
        <v>72</v>
      </c>
      <c r="E302" s="39">
        <f>E303+E306+E314</f>
        <v>576610</v>
      </c>
      <c r="F302" s="40">
        <f>F303+F306+F314</f>
        <v>503894.05</v>
      </c>
      <c r="G302" s="40">
        <f t="shared" si="51"/>
        <v>87.38905846239226</v>
      </c>
      <c r="H302" s="39">
        <f>H303+H306+H314</f>
        <v>576610</v>
      </c>
      <c r="I302" s="40">
        <f>I303+I306+I314</f>
        <v>503894.05</v>
      </c>
      <c r="J302" s="40">
        <f t="shared" si="52"/>
        <v>87.38905846239226</v>
      </c>
      <c r="K302" s="39"/>
      <c r="L302" s="40"/>
      <c r="M302" s="40"/>
    </row>
    <row r="303" spans="1:13" s="18" customFormat="1" ht="12.75" customHeight="1">
      <c r="A303" s="62"/>
      <c r="B303" s="62">
        <v>85121</v>
      </c>
      <c r="C303" s="62"/>
      <c r="D303" s="64" t="s">
        <v>165</v>
      </c>
      <c r="E303" s="65">
        <f>E304+E305</f>
        <v>226610</v>
      </c>
      <c r="F303" s="127">
        <f>F304+F305</f>
        <v>178999.41</v>
      </c>
      <c r="G303" s="304">
        <f t="shared" si="47"/>
        <v>78.99007546004148</v>
      </c>
      <c r="H303" s="305">
        <f t="shared" si="48"/>
        <v>226610</v>
      </c>
      <c r="I303" s="304">
        <f t="shared" si="49"/>
        <v>178999.41</v>
      </c>
      <c r="J303" s="304">
        <f t="shared" si="50"/>
        <v>78.99007546004148</v>
      </c>
      <c r="K303" s="147"/>
      <c r="L303" s="147"/>
      <c r="M303" s="53"/>
    </row>
    <row r="304" spans="1:13" s="18" customFormat="1" ht="12" customHeight="1">
      <c r="A304" s="128"/>
      <c r="B304" s="128"/>
      <c r="C304" s="47">
        <v>4270</v>
      </c>
      <c r="D304" s="48" t="s">
        <v>71</v>
      </c>
      <c r="E304" s="136">
        <v>158120</v>
      </c>
      <c r="F304" s="137">
        <v>146367.41</v>
      </c>
      <c r="G304" s="108">
        <f t="shared" si="47"/>
        <v>92.56729698962813</v>
      </c>
      <c r="H304" s="109">
        <f t="shared" si="48"/>
        <v>158120</v>
      </c>
      <c r="I304" s="108">
        <f t="shared" si="49"/>
        <v>146367.41</v>
      </c>
      <c r="J304" s="108">
        <f t="shared" si="50"/>
        <v>92.56729698962813</v>
      </c>
      <c r="K304" s="138"/>
      <c r="L304" s="138"/>
      <c r="M304" s="67"/>
    </row>
    <row r="305" spans="1:13" s="18" customFormat="1" ht="12.75" customHeight="1">
      <c r="A305" s="135"/>
      <c r="B305" s="135"/>
      <c r="C305" s="68">
        <v>4300</v>
      </c>
      <c r="D305" s="69" t="s">
        <v>100</v>
      </c>
      <c r="E305" s="148">
        <v>68490</v>
      </c>
      <c r="F305" s="149">
        <v>32632</v>
      </c>
      <c r="G305" s="113">
        <f t="shared" si="47"/>
        <v>47.64491166593663</v>
      </c>
      <c r="H305" s="125">
        <f t="shared" si="48"/>
        <v>68490</v>
      </c>
      <c r="I305" s="113">
        <f t="shared" si="49"/>
        <v>32632</v>
      </c>
      <c r="J305" s="113">
        <f t="shared" si="50"/>
        <v>47.64491166593663</v>
      </c>
      <c r="K305" s="150"/>
      <c r="L305" s="150"/>
      <c r="M305" s="73"/>
    </row>
    <row r="306" spans="1:13" s="18" customFormat="1" ht="11.25" customHeight="1">
      <c r="A306" s="41"/>
      <c r="B306" s="41">
        <v>85153</v>
      </c>
      <c r="C306" s="41"/>
      <c r="D306" s="43" t="s">
        <v>139</v>
      </c>
      <c r="E306" s="44">
        <f>SUM(E307:E313)</f>
        <v>105000</v>
      </c>
      <c r="F306" s="45">
        <f>SUM(F307:F313)</f>
        <v>98361.34</v>
      </c>
      <c r="G306" s="45">
        <f>F306*100/E306</f>
        <v>93.67746666666666</v>
      </c>
      <c r="H306" s="44">
        <f>SUM(H307:H313)</f>
        <v>105000</v>
      </c>
      <c r="I306" s="45">
        <f>SUM(I307:I313)</f>
        <v>98361.34</v>
      </c>
      <c r="J306" s="45">
        <f>I306*100/H306</f>
        <v>93.67746666666666</v>
      </c>
      <c r="K306" s="53"/>
      <c r="L306" s="53"/>
      <c r="M306" s="53"/>
    </row>
    <row r="307" spans="1:13" s="18" customFormat="1" ht="10.5" customHeight="1">
      <c r="A307" s="46"/>
      <c r="B307" s="46"/>
      <c r="C307" s="82">
        <v>4110</v>
      </c>
      <c r="D307" s="59" t="s">
        <v>113</v>
      </c>
      <c r="E307" s="49">
        <v>200</v>
      </c>
      <c r="F307" s="110">
        <v>77.36</v>
      </c>
      <c r="G307" s="108">
        <f t="shared" si="47"/>
        <v>38.68</v>
      </c>
      <c r="H307" s="109">
        <f t="shared" si="48"/>
        <v>200</v>
      </c>
      <c r="I307" s="108">
        <f t="shared" si="49"/>
        <v>77.36</v>
      </c>
      <c r="J307" s="108">
        <f t="shared" si="50"/>
        <v>38.68</v>
      </c>
      <c r="K307" s="111"/>
      <c r="L307" s="111"/>
      <c r="M307" s="67"/>
    </row>
    <row r="308" spans="1:13" s="18" customFormat="1" ht="12" customHeight="1">
      <c r="A308" s="46"/>
      <c r="B308" s="46"/>
      <c r="C308" s="82">
        <v>4120</v>
      </c>
      <c r="D308" s="59" t="s">
        <v>35</v>
      </c>
      <c r="E308" s="49">
        <v>100</v>
      </c>
      <c r="F308" s="110">
        <v>36.14</v>
      </c>
      <c r="G308" s="108">
        <f t="shared" si="47"/>
        <v>36.14</v>
      </c>
      <c r="H308" s="109">
        <f t="shared" si="48"/>
        <v>100</v>
      </c>
      <c r="I308" s="108">
        <f t="shared" si="49"/>
        <v>36.14</v>
      </c>
      <c r="J308" s="108">
        <f t="shared" si="50"/>
        <v>36.14</v>
      </c>
      <c r="K308" s="111"/>
      <c r="L308" s="111"/>
      <c r="M308" s="67"/>
    </row>
    <row r="309" spans="1:13" s="18" customFormat="1" ht="12" customHeight="1">
      <c r="A309" s="46"/>
      <c r="B309" s="46"/>
      <c r="C309" s="82">
        <v>4170</v>
      </c>
      <c r="D309" s="59" t="s">
        <v>125</v>
      </c>
      <c r="E309" s="49">
        <v>43500</v>
      </c>
      <c r="F309" s="110">
        <v>43012.8</v>
      </c>
      <c r="G309" s="108">
        <f t="shared" si="47"/>
        <v>98.88</v>
      </c>
      <c r="H309" s="109">
        <f t="shared" si="48"/>
        <v>43500</v>
      </c>
      <c r="I309" s="108">
        <f t="shared" si="49"/>
        <v>43012.8</v>
      </c>
      <c r="J309" s="108">
        <f t="shared" si="50"/>
        <v>98.88</v>
      </c>
      <c r="K309" s="111"/>
      <c r="L309" s="111"/>
      <c r="M309" s="67"/>
    </row>
    <row r="310" spans="1:13" s="18" customFormat="1" ht="12" customHeight="1">
      <c r="A310" s="46"/>
      <c r="B310" s="46"/>
      <c r="C310" s="82">
        <v>4210</v>
      </c>
      <c r="D310" s="59" t="s">
        <v>36</v>
      </c>
      <c r="E310" s="49">
        <v>20000</v>
      </c>
      <c r="F310" s="110">
        <v>17319.98</v>
      </c>
      <c r="G310" s="108">
        <f t="shared" si="47"/>
        <v>86.5999</v>
      </c>
      <c r="H310" s="109">
        <f t="shared" si="48"/>
        <v>20000</v>
      </c>
      <c r="I310" s="108">
        <f t="shared" si="49"/>
        <v>17319.98</v>
      </c>
      <c r="J310" s="108">
        <f t="shared" si="50"/>
        <v>86.5999</v>
      </c>
      <c r="K310" s="111"/>
      <c r="L310" s="111"/>
      <c r="M310" s="67"/>
    </row>
    <row r="311" spans="1:13" s="18" customFormat="1" ht="12" customHeight="1">
      <c r="A311" s="46"/>
      <c r="B311" s="46"/>
      <c r="C311" s="47">
        <v>4300</v>
      </c>
      <c r="D311" s="48" t="s">
        <v>136</v>
      </c>
      <c r="E311" s="49">
        <v>38000</v>
      </c>
      <c r="F311" s="110">
        <v>35580.16</v>
      </c>
      <c r="G311" s="108">
        <f t="shared" si="47"/>
        <v>93.63200000000002</v>
      </c>
      <c r="H311" s="109">
        <f t="shared" si="48"/>
        <v>38000</v>
      </c>
      <c r="I311" s="108">
        <f t="shared" si="49"/>
        <v>35580.16</v>
      </c>
      <c r="J311" s="108">
        <f t="shared" si="50"/>
        <v>93.63200000000002</v>
      </c>
      <c r="K311" s="111"/>
      <c r="L311" s="111"/>
      <c r="M311" s="67"/>
    </row>
    <row r="312" spans="1:13" s="18" customFormat="1" ht="12" customHeight="1">
      <c r="A312" s="46"/>
      <c r="B312" s="46"/>
      <c r="C312" s="68">
        <v>4350</v>
      </c>
      <c r="D312" s="59" t="s">
        <v>140</v>
      </c>
      <c r="E312" s="70">
        <v>1500</v>
      </c>
      <c r="F312" s="112">
        <v>738</v>
      </c>
      <c r="G312" s="108">
        <f t="shared" si="47"/>
        <v>49.2</v>
      </c>
      <c r="H312" s="109">
        <f t="shared" si="48"/>
        <v>1500</v>
      </c>
      <c r="I312" s="108">
        <f t="shared" si="49"/>
        <v>738</v>
      </c>
      <c r="J312" s="108">
        <f t="shared" si="50"/>
        <v>49.2</v>
      </c>
      <c r="K312" s="114"/>
      <c r="L312" s="114"/>
      <c r="M312" s="73"/>
    </row>
    <row r="313" spans="1:13" s="18" customFormat="1" ht="22.5" customHeight="1">
      <c r="A313" s="46"/>
      <c r="B313" s="46"/>
      <c r="C313" s="68">
        <v>4360</v>
      </c>
      <c r="D313" s="69" t="s">
        <v>155</v>
      </c>
      <c r="E313" s="70">
        <v>1700</v>
      </c>
      <c r="F313" s="112">
        <v>1596.9</v>
      </c>
      <c r="G313" s="108">
        <f t="shared" si="47"/>
        <v>93.93529411764706</v>
      </c>
      <c r="H313" s="109">
        <f t="shared" si="48"/>
        <v>1700</v>
      </c>
      <c r="I313" s="108">
        <f t="shared" si="49"/>
        <v>1596.9</v>
      </c>
      <c r="J313" s="108">
        <f t="shared" si="50"/>
        <v>93.93529411764706</v>
      </c>
      <c r="K313" s="114"/>
      <c r="L313" s="114"/>
      <c r="M313" s="73"/>
    </row>
    <row r="314" spans="1:13" s="18" customFormat="1" ht="12" customHeight="1">
      <c r="A314" s="41"/>
      <c r="B314" s="41">
        <v>85154</v>
      </c>
      <c r="C314" s="41"/>
      <c r="D314" s="43" t="s">
        <v>73</v>
      </c>
      <c r="E314" s="44">
        <f>SUM(E315:E315,E316:E322)</f>
        <v>245000</v>
      </c>
      <c r="F314" s="45">
        <f>SUM(F315:F315,F316:F322)</f>
        <v>226533.3</v>
      </c>
      <c r="G314" s="45">
        <f>F314*100/E314</f>
        <v>92.46257142857142</v>
      </c>
      <c r="H314" s="44">
        <f>SUM(H315:H315,H316:H322)</f>
        <v>245000</v>
      </c>
      <c r="I314" s="45">
        <f>SUM(I315:I315,I316:I322)</f>
        <v>226533.3</v>
      </c>
      <c r="J314" s="45">
        <f>I314*100/H314</f>
        <v>92.46257142857142</v>
      </c>
      <c r="K314" s="45"/>
      <c r="L314" s="45"/>
      <c r="M314" s="45"/>
    </row>
    <row r="315" spans="1:13" s="18" customFormat="1" ht="19.5" customHeight="1">
      <c r="A315" s="128"/>
      <c r="B315" s="128"/>
      <c r="C315" s="89">
        <v>2360</v>
      </c>
      <c r="D315" s="277" t="s">
        <v>224</v>
      </c>
      <c r="E315" s="136">
        <v>25084</v>
      </c>
      <c r="F315" s="137">
        <v>25084</v>
      </c>
      <c r="G315" s="108">
        <f t="shared" si="47"/>
        <v>100</v>
      </c>
      <c r="H315" s="109">
        <f t="shared" si="48"/>
        <v>25084</v>
      </c>
      <c r="I315" s="108">
        <f t="shared" si="49"/>
        <v>25084</v>
      </c>
      <c r="J315" s="108">
        <f t="shared" si="50"/>
        <v>100</v>
      </c>
      <c r="K315" s="138"/>
      <c r="L315" s="138"/>
      <c r="M315" s="67"/>
    </row>
    <row r="316" spans="1:13" s="18" customFormat="1" ht="11.25" customHeight="1">
      <c r="A316" s="46"/>
      <c r="B316" s="46"/>
      <c r="C316" s="82">
        <v>4110</v>
      </c>
      <c r="D316" s="59" t="s">
        <v>113</v>
      </c>
      <c r="E316" s="49">
        <v>1000</v>
      </c>
      <c r="F316" s="110">
        <v>206.29</v>
      </c>
      <c r="G316" s="108">
        <f t="shared" si="47"/>
        <v>20.629</v>
      </c>
      <c r="H316" s="109">
        <f t="shared" si="48"/>
        <v>1000</v>
      </c>
      <c r="I316" s="108">
        <f t="shared" si="49"/>
        <v>206.29</v>
      </c>
      <c r="J316" s="108">
        <f t="shared" si="50"/>
        <v>20.629</v>
      </c>
      <c r="K316" s="111"/>
      <c r="L316" s="111"/>
      <c r="M316" s="67"/>
    </row>
    <row r="317" spans="1:13" s="18" customFormat="1" ht="12" customHeight="1">
      <c r="A317" s="46"/>
      <c r="B317" s="46"/>
      <c r="C317" s="82">
        <v>4120</v>
      </c>
      <c r="D317" s="59" t="s">
        <v>35</v>
      </c>
      <c r="E317" s="49">
        <v>500</v>
      </c>
      <c r="F317" s="110">
        <v>22.06</v>
      </c>
      <c r="G317" s="108">
        <f t="shared" si="47"/>
        <v>4.412</v>
      </c>
      <c r="H317" s="109">
        <f t="shared" si="48"/>
        <v>500</v>
      </c>
      <c r="I317" s="108">
        <f t="shared" si="49"/>
        <v>22.06</v>
      </c>
      <c r="J317" s="108">
        <f t="shared" si="50"/>
        <v>4.412</v>
      </c>
      <c r="K317" s="111"/>
      <c r="L317" s="111"/>
      <c r="M317" s="67"/>
    </row>
    <row r="318" spans="1:13" s="18" customFormat="1" ht="12" customHeight="1">
      <c r="A318" s="46"/>
      <c r="B318" s="46"/>
      <c r="C318" s="82">
        <v>4170</v>
      </c>
      <c r="D318" s="59" t="s">
        <v>125</v>
      </c>
      <c r="E318" s="49">
        <v>108416</v>
      </c>
      <c r="F318" s="110">
        <v>100644</v>
      </c>
      <c r="G318" s="108">
        <f t="shared" si="47"/>
        <v>92.83131641086186</v>
      </c>
      <c r="H318" s="109">
        <f t="shared" si="48"/>
        <v>108416</v>
      </c>
      <c r="I318" s="108">
        <f t="shared" si="49"/>
        <v>100644</v>
      </c>
      <c r="J318" s="108">
        <f t="shared" si="50"/>
        <v>92.83131641086186</v>
      </c>
      <c r="K318" s="111"/>
      <c r="L318" s="111"/>
      <c r="M318" s="67"/>
    </row>
    <row r="319" spans="1:13" s="18" customFormat="1" ht="12.75" customHeight="1">
      <c r="A319" s="105"/>
      <c r="B319" s="105"/>
      <c r="C319" s="105">
        <v>4210</v>
      </c>
      <c r="D319" s="141" t="s">
        <v>36</v>
      </c>
      <c r="E319" s="90">
        <v>30000</v>
      </c>
      <c r="F319" s="116">
        <v>22439.39</v>
      </c>
      <c r="G319" s="117">
        <f t="shared" si="47"/>
        <v>74.79796666666667</v>
      </c>
      <c r="H319" s="118">
        <f t="shared" si="48"/>
        <v>30000</v>
      </c>
      <c r="I319" s="117">
        <f t="shared" si="49"/>
        <v>22439.39</v>
      </c>
      <c r="J319" s="117">
        <f t="shared" si="50"/>
        <v>74.79796666666667</v>
      </c>
      <c r="K319" s="119"/>
      <c r="L319" s="119"/>
      <c r="M319" s="92"/>
    </row>
    <row r="320" spans="1:13" s="18" customFormat="1" ht="12" customHeight="1">
      <c r="A320" s="365"/>
      <c r="B320" s="365"/>
      <c r="C320" s="374">
        <v>4300</v>
      </c>
      <c r="D320" s="366" t="s">
        <v>136</v>
      </c>
      <c r="E320" s="372">
        <v>76000</v>
      </c>
      <c r="F320" s="367">
        <v>74846.93</v>
      </c>
      <c r="G320" s="368">
        <f t="shared" si="47"/>
        <v>98.48280263157893</v>
      </c>
      <c r="H320" s="369">
        <f t="shared" si="48"/>
        <v>76000</v>
      </c>
      <c r="I320" s="368">
        <f t="shared" si="49"/>
        <v>74846.93</v>
      </c>
      <c r="J320" s="368">
        <f t="shared" si="50"/>
        <v>98.48280263157893</v>
      </c>
      <c r="K320" s="368"/>
      <c r="L320" s="368"/>
      <c r="M320" s="293"/>
    </row>
    <row r="321" spans="1:13" s="18" customFormat="1" ht="13.5" customHeight="1">
      <c r="A321" s="46"/>
      <c r="B321" s="46"/>
      <c r="C321" s="47">
        <v>4350</v>
      </c>
      <c r="D321" s="48" t="s">
        <v>140</v>
      </c>
      <c r="E321" s="49">
        <v>2000</v>
      </c>
      <c r="F321" s="110">
        <v>1476</v>
      </c>
      <c r="G321" s="111">
        <f t="shared" si="47"/>
        <v>73.8</v>
      </c>
      <c r="H321" s="120">
        <f t="shared" si="48"/>
        <v>2000</v>
      </c>
      <c r="I321" s="111">
        <f t="shared" si="49"/>
        <v>1476</v>
      </c>
      <c r="J321" s="111">
        <f t="shared" si="50"/>
        <v>73.8</v>
      </c>
      <c r="K321" s="397"/>
      <c r="L321" s="110"/>
      <c r="M321" s="67"/>
    </row>
    <row r="322" spans="1:13" s="18" customFormat="1" ht="22.5" customHeight="1">
      <c r="A322" s="105"/>
      <c r="B322" s="105"/>
      <c r="C322" s="100">
        <v>4360</v>
      </c>
      <c r="D322" s="101" t="s">
        <v>155</v>
      </c>
      <c r="E322" s="90">
        <v>2000</v>
      </c>
      <c r="F322" s="116">
        <v>1814.63</v>
      </c>
      <c r="G322" s="119">
        <f t="shared" si="47"/>
        <v>90.7315</v>
      </c>
      <c r="H322" s="123">
        <f t="shared" si="48"/>
        <v>2000</v>
      </c>
      <c r="I322" s="119">
        <f t="shared" si="49"/>
        <v>1814.63</v>
      </c>
      <c r="J322" s="119">
        <f t="shared" si="50"/>
        <v>90.7315</v>
      </c>
      <c r="K322" s="398"/>
      <c r="L322" s="116"/>
      <c r="M322" s="399"/>
    </row>
    <row r="323" spans="1:13" s="18" customFormat="1" ht="14.25" customHeight="1">
      <c r="A323" s="36">
        <v>852</v>
      </c>
      <c r="B323" s="36"/>
      <c r="C323" s="66"/>
      <c r="D323" s="38" t="s">
        <v>101</v>
      </c>
      <c r="E323" s="39">
        <f>E324+E338+E351+E353+E356+E359+E361+E380+E382</f>
        <v>5062226</v>
      </c>
      <c r="F323" s="40">
        <f>F324+F338+F351+F353+F356+F359+F361+F380+F382</f>
        <v>4874244.699999999</v>
      </c>
      <c r="G323" s="40">
        <f>F323*100/E323</f>
        <v>96.28658815311682</v>
      </c>
      <c r="H323" s="39">
        <f>H324+H338+H351+H353+H356+H359+H361+H380+H382</f>
        <v>5047343</v>
      </c>
      <c r="I323" s="40">
        <f>I324+I338+I351+I353+I356+I359+I361+I380+I382</f>
        <v>4859361.699999999</v>
      </c>
      <c r="J323" s="40">
        <f>I323*100/H323</f>
        <v>96.27563848939926</v>
      </c>
      <c r="K323" s="40">
        <f>K324+K338+K351+K353+K356+K359+K361+K380+K382</f>
        <v>14883</v>
      </c>
      <c r="L323" s="40">
        <f>L324+L338+L351+L353+L356+L359+L361+L380+L382</f>
        <v>14883</v>
      </c>
      <c r="M323" s="39">
        <f>L323*100/K323</f>
        <v>100</v>
      </c>
    </row>
    <row r="324" spans="1:13" s="18" customFormat="1" ht="12" customHeight="1">
      <c r="A324" s="62"/>
      <c r="B324" s="62">
        <v>85201</v>
      </c>
      <c r="C324" s="62"/>
      <c r="D324" s="64" t="s">
        <v>188</v>
      </c>
      <c r="E324" s="65">
        <f>SUM(E325:E337)</f>
        <v>160246</v>
      </c>
      <c r="F324" s="127">
        <f>SUM(F325:F337)</f>
        <v>156308.16999999995</v>
      </c>
      <c r="G324" s="127">
        <f>F324*100/E324</f>
        <v>97.54263444953382</v>
      </c>
      <c r="H324" s="65">
        <f>SUM(H325:H337)</f>
        <v>160246</v>
      </c>
      <c r="I324" s="127">
        <f>SUM(I325:I337)</f>
        <v>156308.16999999995</v>
      </c>
      <c r="J324" s="127">
        <f>I324*100/H324</f>
        <v>97.54263444953382</v>
      </c>
      <c r="K324" s="65"/>
      <c r="L324" s="127"/>
      <c r="M324" s="127"/>
    </row>
    <row r="325" spans="1:13" s="314" customFormat="1" ht="12" customHeight="1">
      <c r="A325" s="135"/>
      <c r="B325" s="135"/>
      <c r="C325" s="134">
        <v>3020</v>
      </c>
      <c r="D325" s="59" t="s">
        <v>128</v>
      </c>
      <c r="E325" s="130">
        <v>525</v>
      </c>
      <c r="F325" s="174">
        <v>525</v>
      </c>
      <c r="G325" s="87">
        <f>F325*100/E325</f>
        <v>100</v>
      </c>
      <c r="H325" s="343">
        <f>E325</f>
        <v>525</v>
      </c>
      <c r="I325" s="87">
        <f>F325</f>
        <v>525</v>
      </c>
      <c r="J325" s="87">
        <f>I325*100/H325</f>
        <v>100</v>
      </c>
      <c r="K325" s="343"/>
      <c r="L325" s="87"/>
      <c r="M325" s="87"/>
    </row>
    <row r="326" spans="1:13" s="18" customFormat="1" ht="11.25" customHeight="1">
      <c r="A326" s="46"/>
      <c r="B326" s="46"/>
      <c r="C326" s="47">
        <v>4010</v>
      </c>
      <c r="D326" s="48" t="s">
        <v>44</v>
      </c>
      <c r="E326" s="49">
        <v>105300</v>
      </c>
      <c r="F326" s="110">
        <v>102760</v>
      </c>
      <c r="G326" s="108">
        <f t="shared" si="47"/>
        <v>97.58784425451093</v>
      </c>
      <c r="H326" s="109">
        <f t="shared" si="48"/>
        <v>105300</v>
      </c>
      <c r="I326" s="108">
        <f t="shared" si="49"/>
        <v>102760</v>
      </c>
      <c r="J326" s="108">
        <f t="shared" si="50"/>
        <v>97.58784425451093</v>
      </c>
      <c r="K326" s="111"/>
      <c r="L326" s="111"/>
      <c r="M326" s="67"/>
    </row>
    <row r="327" spans="1:13" s="18" customFormat="1" ht="11.25" customHeight="1">
      <c r="A327" s="46"/>
      <c r="B327" s="46"/>
      <c r="C327" s="47">
        <v>4040</v>
      </c>
      <c r="D327" s="48" t="s">
        <v>120</v>
      </c>
      <c r="E327" s="49">
        <v>7627</v>
      </c>
      <c r="F327" s="110">
        <v>7626.7</v>
      </c>
      <c r="G327" s="108">
        <f t="shared" si="47"/>
        <v>99.99606660548054</v>
      </c>
      <c r="H327" s="109">
        <f t="shared" si="48"/>
        <v>7627</v>
      </c>
      <c r="I327" s="108">
        <f t="shared" si="49"/>
        <v>7626.7</v>
      </c>
      <c r="J327" s="108">
        <f t="shared" si="50"/>
        <v>99.99606660548054</v>
      </c>
      <c r="K327" s="111"/>
      <c r="L327" s="111"/>
      <c r="M327" s="67"/>
    </row>
    <row r="328" spans="1:13" s="18" customFormat="1" ht="11.25" customHeight="1">
      <c r="A328" s="46"/>
      <c r="B328" s="46"/>
      <c r="C328" s="47">
        <v>4110</v>
      </c>
      <c r="D328" s="48" t="s">
        <v>77</v>
      </c>
      <c r="E328" s="49">
        <v>19000</v>
      </c>
      <c r="F328" s="110">
        <v>18574.78</v>
      </c>
      <c r="G328" s="111">
        <f t="shared" si="47"/>
        <v>97.762</v>
      </c>
      <c r="H328" s="120">
        <f t="shared" si="48"/>
        <v>19000</v>
      </c>
      <c r="I328" s="108">
        <f t="shared" si="49"/>
        <v>18574.78</v>
      </c>
      <c r="J328" s="108">
        <f t="shared" si="50"/>
        <v>97.762</v>
      </c>
      <c r="K328" s="111"/>
      <c r="L328" s="111"/>
      <c r="M328" s="67"/>
    </row>
    <row r="329" spans="1:13" s="18" customFormat="1" ht="10.5" customHeight="1">
      <c r="A329" s="46"/>
      <c r="B329" s="46"/>
      <c r="C329" s="47">
        <v>4120</v>
      </c>
      <c r="D329" s="48" t="s">
        <v>35</v>
      </c>
      <c r="E329" s="49">
        <v>1200</v>
      </c>
      <c r="F329" s="110">
        <v>1161.8</v>
      </c>
      <c r="G329" s="111">
        <f t="shared" si="47"/>
        <v>96.81666666666666</v>
      </c>
      <c r="H329" s="120">
        <f t="shared" si="48"/>
        <v>1200</v>
      </c>
      <c r="I329" s="108">
        <f t="shared" si="49"/>
        <v>1161.8</v>
      </c>
      <c r="J329" s="108">
        <f t="shared" si="50"/>
        <v>96.81666666666666</v>
      </c>
      <c r="K329" s="111"/>
      <c r="L329" s="111"/>
      <c r="M329" s="67"/>
    </row>
    <row r="330" spans="1:13" s="18" customFormat="1" ht="12" customHeight="1">
      <c r="A330" s="46"/>
      <c r="B330" s="46"/>
      <c r="C330" s="47">
        <v>4210</v>
      </c>
      <c r="D330" s="48" t="s">
        <v>36</v>
      </c>
      <c r="E330" s="49">
        <v>12000</v>
      </c>
      <c r="F330" s="110">
        <v>11553.8</v>
      </c>
      <c r="G330" s="111">
        <f t="shared" si="47"/>
        <v>96.28166666666667</v>
      </c>
      <c r="H330" s="120">
        <f t="shared" si="48"/>
        <v>12000</v>
      </c>
      <c r="I330" s="108">
        <f t="shared" si="49"/>
        <v>11553.8</v>
      </c>
      <c r="J330" s="108">
        <f t="shared" si="50"/>
        <v>96.28166666666667</v>
      </c>
      <c r="K330" s="111"/>
      <c r="L330" s="111"/>
      <c r="M330" s="67"/>
    </row>
    <row r="331" spans="1:13" s="18" customFormat="1" ht="12" customHeight="1">
      <c r="A331" s="46"/>
      <c r="B331" s="46"/>
      <c r="C331" s="47">
        <v>4260</v>
      </c>
      <c r="D331" s="48" t="s">
        <v>66</v>
      </c>
      <c r="E331" s="49">
        <v>7000</v>
      </c>
      <c r="F331" s="110">
        <v>6880.68</v>
      </c>
      <c r="G331" s="111">
        <f t="shared" si="47"/>
        <v>98.29542857142857</v>
      </c>
      <c r="H331" s="120">
        <f t="shared" si="48"/>
        <v>7000</v>
      </c>
      <c r="I331" s="108">
        <f t="shared" si="49"/>
        <v>6880.68</v>
      </c>
      <c r="J331" s="108">
        <f t="shared" si="50"/>
        <v>98.29542857142857</v>
      </c>
      <c r="K331" s="111"/>
      <c r="L331" s="111"/>
      <c r="M331" s="67"/>
    </row>
    <row r="332" spans="1:13" s="18" customFormat="1" ht="12" customHeight="1">
      <c r="A332" s="46"/>
      <c r="B332" s="46"/>
      <c r="C332" s="47">
        <v>4300</v>
      </c>
      <c r="D332" s="48" t="s">
        <v>41</v>
      </c>
      <c r="E332" s="49">
        <v>1100</v>
      </c>
      <c r="F332" s="110">
        <v>1036.8</v>
      </c>
      <c r="G332" s="108">
        <f t="shared" si="47"/>
        <v>94.25454545454545</v>
      </c>
      <c r="H332" s="109">
        <f t="shared" si="48"/>
        <v>1100</v>
      </c>
      <c r="I332" s="108">
        <f t="shared" si="49"/>
        <v>1036.8</v>
      </c>
      <c r="J332" s="108">
        <f t="shared" si="50"/>
        <v>94.25454545454545</v>
      </c>
      <c r="K332" s="111"/>
      <c r="L332" s="111"/>
      <c r="M332" s="67"/>
    </row>
    <row r="333" spans="1:13" s="18" customFormat="1" ht="12" customHeight="1">
      <c r="A333" s="46"/>
      <c r="B333" s="46"/>
      <c r="C333" s="151">
        <v>4350</v>
      </c>
      <c r="D333" s="48" t="s">
        <v>140</v>
      </c>
      <c r="E333" s="49">
        <v>2000</v>
      </c>
      <c r="F333" s="111">
        <v>1771.2</v>
      </c>
      <c r="G333" s="108">
        <f aca="true" t="shared" si="54" ref="G333:G388">F333*100/E333</f>
        <v>88.56</v>
      </c>
      <c r="H333" s="109">
        <f aca="true" t="shared" si="55" ref="H333:H388">E333</f>
        <v>2000</v>
      </c>
      <c r="I333" s="108">
        <f aca="true" t="shared" si="56" ref="I333:I388">F333</f>
        <v>1771.2</v>
      </c>
      <c r="J333" s="108">
        <f aca="true" t="shared" si="57" ref="J333:J388">I333*100/H333</f>
        <v>88.56</v>
      </c>
      <c r="K333" s="111"/>
      <c r="L333" s="111"/>
      <c r="M333" s="67"/>
    </row>
    <row r="334" spans="1:13" s="18" customFormat="1" ht="23.25" customHeight="1">
      <c r="A334" s="46"/>
      <c r="B334" s="46"/>
      <c r="C334" s="151">
        <v>4360</v>
      </c>
      <c r="D334" s="69" t="s">
        <v>155</v>
      </c>
      <c r="E334" s="49">
        <v>600</v>
      </c>
      <c r="F334" s="111">
        <v>528.31</v>
      </c>
      <c r="G334" s="108">
        <f t="shared" si="54"/>
        <v>88.05166666666665</v>
      </c>
      <c r="H334" s="109">
        <f t="shared" si="55"/>
        <v>600</v>
      </c>
      <c r="I334" s="108">
        <f t="shared" si="56"/>
        <v>528.31</v>
      </c>
      <c r="J334" s="108">
        <f t="shared" si="57"/>
        <v>88.05166666666665</v>
      </c>
      <c r="K334" s="111"/>
      <c r="L334" s="111"/>
      <c r="M334" s="67"/>
    </row>
    <row r="335" spans="1:13" s="18" customFormat="1" ht="12" customHeight="1">
      <c r="A335" s="152"/>
      <c r="B335" s="152"/>
      <c r="C335" s="153">
        <v>4410</v>
      </c>
      <c r="D335" s="48" t="s">
        <v>74</v>
      </c>
      <c r="E335" s="136">
        <v>1615</v>
      </c>
      <c r="F335" s="111">
        <v>1610.83</v>
      </c>
      <c r="G335" s="108">
        <f t="shared" si="54"/>
        <v>99.74179566563467</v>
      </c>
      <c r="H335" s="109">
        <f t="shared" si="55"/>
        <v>1615</v>
      </c>
      <c r="I335" s="108">
        <f t="shared" si="56"/>
        <v>1610.83</v>
      </c>
      <c r="J335" s="108">
        <f t="shared" si="57"/>
        <v>99.74179566563467</v>
      </c>
      <c r="K335" s="111"/>
      <c r="L335" s="111"/>
      <c r="M335" s="67"/>
    </row>
    <row r="336" spans="1:13" s="18" customFormat="1" ht="12" customHeight="1">
      <c r="A336" s="152"/>
      <c r="B336" s="152"/>
      <c r="C336" s="153">
        <v>4430</v>
      </c>
      <c r="D336" s="48" t="s">
        <v>130</v>
      </c>
      <c r="E336" s="136">
        <v>200</v>
      </c>
      <c r="F336" s="111">
        <v>199.8</v>
      </c>
      <c r="G336" s="108">
        <f t="shared" si="54"/>
        <v>99.9</v>
      </c>
      <c r="H336" s="109">
        <f t="shared" si="55"/>
        <v>200</v>
      </c>
      <c r="I336" s="108">
        <f t="shared" si="56"/>
        <v>199.8</v>
      </c>
      <c r="J336" s="108">
        <f t="shared" si="57"/>
        <v>99.9</v>
      </c>
      <c r="K336" s="111"/>
      <c r="L336" s="111"/>
      <c r="M336" s="67"/>
    </row>
    <row r="337" spans="1:13" s="18" customFormat="1" ht="12" customHeight="1">
      <c r="A337" s="152"/>
      <c r="B337" s="152"/>
      <c r="C337" s="153">
        <v>4440</v>
      </c>
      <c r="D337" s="48" t="s">
        <v>68</v>
      </c>
      <c r="E337" s="136">
        <v>2079</v>
      </c>
      <c r="F337" s="111">
        <v>2078.47</v>
      </c>
      <c r="G337" s="108">
        <f t="shared" si="54"/>
        <v>99.97450697450697</v>
      </c>
      <c r="H337" s="109">
        <f t="shared" si="55"/>
        <v>2079</v>
      </c>
      <c r="I337" s="108">
        <f t="shared" si="56"/>
        <v>2078.47</v>
      </c>
      <c r="J337" s="108">
        <f t="shared" si="57"/>
        <v>99.97450697450697</v>
      </c>
      <c r="K337" s="111"/>
      <c r="L337" s="111"/>
      <c r="M337" s="67"/>
    </row>
    <row r="338" spans="1:13" s="18" customFormat="1" ht="37.5" customHeight="1">
      <c r="A338" s="41"/>
      <c r="B338" s="41">
        <v>85212</v>
      </c>
      <c r="C338" s="41"/>
      <c r="D338" s="154" t="s">
        <v>189</v>
      </c>
      <c r="E338" s="44">
        <f>SUM(E339:E345,E346:E350)</f>
        <v>2428559</v>
      </c>
      <c r="F338" s="45">
        <f>SUM(F339:F345,F346:F350)</f>
        <v>2349657.7600000002</v>
      </c>
      <c r="G338" s="45">
        <f>F338*100/E338</f>
        <v>96.75110878508615</v>
      </c>
      <c r="H338" s="44">
        <f>SUM(H339:H345,H346:H350)</f>
        <v>2428559</v>
      </c>
      <c r="I338" s="45">
        <f>SUM(I339:I345,I346:I350)</f>
        <v>2349657.7600000002</v>
      </c>
      <c r="J338" s="45">
        <f>I338*100/H338</f>
        <v>96.75110878508615</v>
      </c>
      <c r="K338" s="45"/>
      <c r="L338" s="45"/>
      <c r="M338" s="45"/>
    </row>
    <row r="339" spans="1:13" s="18" customFormat="1" ht="11.25" customHeight="1">
      <c r="A339" s="46"/>
      <c r="B339" s="46"/>
      <c r="C339" s="82">
        <v>3020</v>
      </c>
      <c r="D339" s="59" t="s">
        <v>122</v>
      </c>
      <c r="E339" s="83">
        <v>1050</v>
      </c>
      <c r="F339" s="107">
        <v>1026</v>
      </c>
      <c r="G339" s="108">
        <f t="shared" si="54"/>
        <v>97.71428571428571</v>
      </c>
      <c r="H339" s="109">
        <f t="shared" si="55"/>
        <v>1050</v>
      </c>
      <c r="I339" s="108">
        <f t="shared" si="56"/>
        <v>1026</v>
      </c>
      <c r="J339" s="108">
        <f t="shared" si="57"/>
        <v>97.71428571428571</v>
      </c>
      <c r="K339" s="108"/>
      <c r="L339" s="108"/>
      <c r="M339" s="87"/>
    </row>
    <row r="340" spans="1:13" s="18" customFormat="1" ht="11.25" customHeight="1">
      <c r="A340" s="46"/>
      <c r="B340" s="46"/>
      <c r="C340" s="82">
        <v>3110</v>
      </c>
      <c r="D340" s="59" t="s">
        <v>76</v>
      </c>
      <c r="E340" s="83">
        <v>2237286</v>
      </c>
      <c r="F340" s="107">
        <v>2173330.1</v>
      </c>
      <c r="G340" s="108">
        <f t="shared" si="54"/>
        <v>97.14136234705799</v>
      </c>
      <c r="H340" s="109">
        <f t="shared" si="55"/>
        <v>2237286</v>
      </c>
      <c r="I340" s="108">
        <f t="shared" si="56"/>
        <v>2173330.1</v>
      </c>
      <c r="J340" s="108">
        <f t="shared" si="57"/>
        <v>97.14136234705799</v>
      </c>
      <c r="K340" s="108"/>
      <c r="L340" s="108"/>
      <c r="M340" s="87"/>
    </row>
    <row r="341" spans="1:13" s="18" customFormat="1" ht="11.25" customHeight="1">
      <c r="A341" s="46"/>
      <c r="B341" s="46"/>
      <c r="C341" s="47">
        <v>4010</v>
      </c>
      <c r="D341" s="48" t="s">
        <v>44</v>
      </c>
      <c r="E341" s="49">
        <v>97151</v>
      </c>
      <c r="F341" s="110">
        <v>88223.04</v>
      </c>
      <c r="G341" s="108">
        <f t="shared" si="54"/>
        <v>90.81022326069727</v>
      </c>
      <c r="H341" s="109">
        <f t="shared" si="55"/>
        <v>97151</v>
      </c>
      <c r="I341" s="108">
        <f t="shared" si="56"/>
        <v>88223.04</v>
      </c>
      <c r="J341" s="108">
        <f t="shared" si="57"/>
        <v>90.81022326069727</v>
      </c>
      <c r="K341" s="111"/>
      <c r="L341" s="111"/>
      <c r="M341" s="67"/>
    </row>
    <row r="342" spans="1:13" s="18" customFormat="1" ht="12" customHeight="1">
      <c r="A342" s="46"/>
      <c r="B342" s="46"/>
      <c r="C342" s="47">
        <v>4040</v>
      </c>
      <c r="D342" s="48" t="s">
        <v>120</v>
      </c>
      <c r="E342" s="49">
        <v>4845</v>
      </c>
      <c r="F342" s="110">
        <v>4845</v>
      </c>
      <c r="G342" s="108">
        <f t="shared" si="54"/>
        <v>100</v>
      </c>
      <c r="H342" s="109">
        <f t="shared" si="55"/>
        <v>4845</v>
      </c>
      <c r="I342" s="108">
        <f t="shared" si="56"/>
        <v>4845</v>
      </c>
      <c r="J342" s="108">
        <f t="shared" si="57"/>
        <v>100</v>
      </c>
      <c r="K342" s="111"/>
      <c r="L342" s="111"/>
      <c r="M342" s="67"/>
    </row>
    <row r="343" spans="1:13" s="18" customFormat="1" ht="11.25" customHeight="1">
      <c r="A343" s="46"/>
      <c r="B343" s="46"/>
      <c r="C343" s="47">
        <v>4110</v>
      </c>
      <c r="D343" s="48" t="s">
        <v>77</v>
      </c>
      <c r="E343" s="49">
        <v>60300</v>
      </c>
      <c r="F343" s="110">
        <v>58496.13</v>
      </c>
      <c r="G343" s="108">
        <f t="shared" si="54"/>
        <v>97.00850746268657</v>
      </c>
      <c r="H343" s="109">
        <f t="shared" si="55"/>
        <v>60300</v>
      </c>
      <c r="I343" s="108">
        <f t="shared" si="56"/>
        <v>58496.13</v>
      </c>
      <c r="J343" s="108">
        <f t="shared" si="57"/>
        <v>97.00850746268657</v>
      </c>
      <c r="K343" s="111"/>
      <c r="L343" s="111"/>
      <c r="M343" s="67"/>
    </row>
    <row r="344" spans="1:13" s="18" customFormat="1" ht="11.25" customHeight="1">
      <c r="A344" s="46"/>
      <c r="B344" s="46"/>
      <c r="C344" s="47">
        <v>4120</v>
      </c>
      <c r="D344" s="48" t="s">
        <v>35</v>
      </c>
      <c r="E344" s="49">
        <v>2675</v>
      </c>
      <c r="F344" s="110">
        <v>2546.27</v>
      </c>
      <c r="G344" s="108">
        <f t="shared" si="54"/>
        <v>95.18766355140187</v>
      </c>
      <c r="H344" s="109">
        <f t="shared" si="55"/>
        <v>2675</v>
      </c>
      <c r="I344" s="108">
        <f t="shared" si="56"/>
        <v>2546.27</v>
      </c>
      <c r="J344" s="108">
        <f t="shared" si="57"/>
        <v>95.18766355140187</v>
      </c>
      <c r="K344" s="111"/>
      <c r="L344" s="111"/>
      <c r="M344" s="67"/>
    </row>
    <row r="345" spans="1:13" s="18" customFormat="1" ht="15" customHeight="1">
      <c r="A345" s="46"/>
      <c r="B345" s="46"/>
      <c r="C345" s="47">
        <v>4210</v>
      </c>
      <c r="D345" s="48" t="s">
        <v>36</v>
      </c>
      <c r="E345" s="49">
        <v>13156</v>
      </c>
      <c r="F345" s="110">
        <v>11590.1</v>
      </c>
      <c r="G345" s="108">
        <f t="shared" si="54"/>
        <v>88.09744603222865</v>
      </c>
      <c r="H345" s="109">
        <f t="shared" si="55"/>
        <v>13156</v>
      </c>
      <c r="I345" s="108">
        <f t="shared" si="56"/>
        <v>11590.1</v>
      </c>
      <c r="J345" s="108">
        <f t="shared" si="57"/>
        <v>88.09744603222865</v>
      </c>
      <c r="K345" s="111"/>
      <c r="L345" s="111"/>
      <c r="M345" s="67"/>
    </row>
    <row r="346" spans="1:13" s="18" customFormat="1" ht="11.25" customHeight="1">
      <c r="A346" s="46"/>
      <c r="B346" s="46"/>
      <c r="C346" s="47">
        <v>4280</v>
      </c>
      <c r="D346" s="48" t="s">
        <v>55</v>
      </c>
      <c r="E346" s="49">
        <v>300</v>
      </c>
      <c r="F346" s="110">
        <v>300</v>
      </c>
      <c r="G346" s="108">
        <f t="shared" si="54"/>
        <v>100</v>
      </c>
      <c r="H346" s="109">
        <f t="shared" si="55"/>
        <v>300</v>
      </c>
      <c r="I346" s="108">
        <f t="shared" si="56"/>
        <v>300</v>
      </c>
      <c r="J346" s="108">
        <f t="shared" si="57"/>
        <v>100</v>
      </c>
      <c r="K346" s="111"/>
      <c r="L346" s="111"/>
      <c r="M346" s="67"/>
    </row>
    <row r="347" spans="1:13" s="18" customFormat="1" ht="11.25" customHeight="1">
      <c r="A347" s="46"/>
      <c r="B347" s="46"/>
      <c r="C347" s="47">
        <v>4300</v>
      </c>
      <c r="D347" s="48" t="s">
        <v>41</v>
      </c>
      <c r="E347" s="49">
        <v>8366</v>
      </c>
      <c r="F347" s="110">
        <v>5872.16</v>
      </c>
      <c r="G347" s="108">
        <f t="shared" si="54"/>
        <v>70.19077217308153</v>
      </c>
      <c r="H347" s="109">
        <f t="shared" si="55"/>
        <v>8366</v>
      </c>
      <c r="I347" s="108">
        <f t="shared" si="56"/>
        <v>5872.16</v>
      </c>
      <c r="J347" s="108">
        <f t="shared" si="57"/>
        <v>70.19077217308153</v>
      </c>
      <c r="K347" s="111"/>
      <c r="L347" s="111"/>
      <c r="M347" s="67"/>
    </row>
    <row r="348" spans="1:13" s="18" customFormat="1" ht="12.75" customHeight="1">
      <c r="A348" s="46"/>
      <c r="B348" s="46"/>
      <c r="C348" s="47">
        <v>4410</v>
      </c>
      <c r="D348" s="48" t="s">
        <v>74</v>
      </c>
      <c r="E348" s="49">
        <v>142</v>
      </c>
      <c r="F348" s="110">
        <v>141.1</v>
      </c>
      <c r="G348" s="108">
        <f t="shared" si="54"/>
        <v>99.36619718309859</v>
      </c>
      <c r="H348" s="109">
        <f t="shared" si="55"/>
        <v>142</v>
      </c>
      <c r="I348" s="108">
        <f t="shared" si="56"/>
        <v>141.1</v>
      </c>
      <c r="J348" s="108">
        <f t="shared" si="57"/>
        <v>99.36619718309859</v>
      </c>
      <c r="K348" s="111"/>
      <c r="L348" s="111"/>
      <c r="M348" s="67"/>
    </row>
    <row r="349" spans="1:13" s="18" customFormat="1" ht="14.25" customHeight="1">
      <c r="A349" s="46"/>
      <c r="B349" s="46"/>
      <c r="C349" s="47">
        <v>4440</v>
      </c>
      <c r="D349" s="48" t="s">
        <v>68</v>
      </c>
      <c r="E349" s="49">
        <v>2188</v>
      </c>
      <c r="F349" s="110">
        <v>2187.86</v>
      </c>
      <c r="G349" s="108">
        <f t="shared" si="54"/>
        <v>99.99360146252285</v>
      </c>
      <c r="H349" s="109">
        <f t="shared" si="55"/>
        <v>2188</v>
      </c>
      <c r="I349" s="108">
        <f t="shared" si="56"/>
        <v>2187.86</v>
      </c>
      <c r="J349" s="108">
        <f t="shared" si="57"/>
        <v>99.99360146252285</v>
      </c>
      <c r="K349" s="111"/>
      <c r="L349" s="111"/>
      <c r="M349" s="67"/>
    </row>
    <row r="350" spans="1:13" s="18" customFormat="1" ht="15.75" customHeight="1">
      <c r="A350" s="105"/>
      <c r="B350" s="105"/>
      <c r="C350" s="100">
        <v>4700</v>
      </c>
      <c r="D350" s="101" t="s">
        <v>176</v>
      </c>
      <c r="E350" s="90">
        <v>1100</v>
      </c>
      <c r="F350" s="116">
        <v>1100</v>
      </c>
      <c r="G350" s="117">
        <f t="shared" si="54"/>
        <v>100</v>
      </c>
      <c r="H350" s="118">
        <f t="shared" si="55"/>
        <v>1100</v>
      </c>
      <c r="I350" s="117">
        <f t="shared" si="56"/>
        <v>1100</v>
      </c>
      <c r="J350" s="117">
        <f t="shared" si="57"/>
        <v>100</v>
      </c>
      <c r="K350" s="119"/>
      <c r="L350" s="119"/>
      <c r="M350" s="92"/>
    </row>
    <row r="351" spans="1:13" s="18" customFormat="1" ht="57.75" customHeight="1">
      <c r="A351" s="41"/>
      <c r="B351" s="41">
        <v>85213</v>
      </c>
      <c r="C351" s="41"/>
      <c r="D351" s="155" t="s">
        <v>190</v>
      </c>
      <c r="E351" s="44">
        <f>SUM(E352:E352)</f>
        <v>19390</v>
      </c>
      <c r="F351" s="45">
        <f>SUM(F352:F352)</f>
        <v>18906.65</v>
      </c>
      <c r="G351" s="45">
        <f>F351*100/E351</f>
        <v>97.50722021660651</v>
      </c>
      <c r="H351" s="44">
        <f>SUM(H352:H352)</f>
        <v>19390</v>
      </c>
      <c r="I351" s="45">
        <f>SUM(I352:I352)</f>
        <v>18906.65</v>
      </c>
      <c r="J351" s="45">
        <f>I351*100/H351</f>
        <v>97.50722021660651</v>
      </c>
      <c r="K351" s="45"/>
      <c r="L351" s="45"/>
      <c r="M351" s="45"/>
    </row>
    <row r="352" spans="1:13" s="18" customFormat="1" ht="11.25" customHeight="1">
      <c r="A352" s="105"/>
      <c r="B352" s="105"/>
      <c r="C352" s="105">
        <v>4130</v>
      </c>
      <c r="D352" s="141" t="s">
        <v>110</v>
      </c>
      <c r="E352" s="142">
        <v>19390</v>
      </c>
      <c r="F352" s="156">
        <v>18906.65</v>
      </c>
      <c r="G352" s="117">
        <f t="shared" si="54"/>
        <v>97.50722021660651</v>
      </c>
      <c r="H352" s="118">
        <f t="shared" si="55"/>
        <v>19390</v>
      </c>
      <c r="I352" s="117">
        <f t="shared" si="56"/>
        <v>18906.65</v>
      </c>
      <c r="J352" s="117">
        <f t="shared" si="57"/>
        <v>97.50722021660651</v>
      </c>
      <c r="K352" s="117"/>
      <c r="L352" s="117"/>
      <c r="M352" s="58"/>
    </row>
    <row r="353" spans="1:13" s="20" customFormat="1" ht="27" customHeight="1">
      <c r="A353" s="41"/>
      <c r="B353" s="41">
        <v>85214</v>
      </c>
      <c r="C353" s="41"/>
      <c r="D353" s="364" t="s">
        <v>191</v>
      </c>
      <c r="E353" s="44">
        <f>SUM(E354:E355)</f>
        <v>758000</v>
      </c>
      <c r="F353" s="45">
        <f>SUM(F354:F355)</f>
        <v>745477.97</v>
      </c>
      <c r="G353" s="45">
        <f>F353*100/E353</f>
        <v>98.34801715039578</v>
      </c>
      <c r="H353" s="44">
        <f>SUM(H354:H355)</f>
        <v>758000</v>
      </c>
      <c r="I353" s="45">
        <f>SUM(I354:I355)</f>
        <v>745477.97</v>
      </c>
      <c r="J353" s="45">
        <f>I353*100/H353</f>
        <v>98.34801715039578</v>
      </c>
      <c r="K353" s="45"/>
      <c r="L353" s="45"/>
      <c r="M353" s="45"/>
    </row>
    <row r="354" spans="1:13" s="19" customFormat="1" ht="11.25" customHeight="1">
      <c r="A354" s="68"/>
      <c r="B354" s="68"/>
      <c r="C354" s="47">
        <v>3110</v>
      </c>
      <c r="D354" s="48" t="s">
        <v>76</v>
      </c>
      <c r="E354" s="49">
        <v>428000</v>
      </c>
      <c r="F354" s="110">
        <v>423201.72</v>
      </c>
      <c r="G354" s="108">
        <f t="shared" si="54"/>
        <v>98.87890654205607</v>
      </c>
      <c r="H354" s="109">
        <f t="shared" si="55"/>
        <v>428000</v>
      </c>
      <c r="I354" s="108">
        <f t="shared" si="56"/>
        <v>423201.72</v>
      </c>
      <c r="J354" s="108">
        <f t="shared" si="57"/>
        <v>98.87890654205607</v>
      </c>
      <c r="K354" s="111"/>
      <c r="L354" s="111"/>
      <c r="M354" s="67"/>
    </row>
    <row r="355" spans="1:13" s="19" customFormat="1" ht="11.25" customHeight="1">
      <c r="A355" s="105"/>
      <c r="B355" s="105"/>
      <c r="C355" s="105">
        <v>4330</v>
      </c>
      <c r="D355" s="141" t="s">
        <v>148</v>
      </c>
      <c r="E355" s="90">
        <v>330000</v>
      </c>
      <c r="F355" s="116">
        <v>322276.25</v>
      </c>
      <c r="G355" s="108">
        <f t="shared" si="54"/>
        <v>97.6594696969697</v>
      </c>
      <c r="H355" s="109">
        <f t="shared" si="55"/>
        <v>330000</v>
      </c>
      <c r="I355" s="108">
        <f t="shared" si="56"/>
        <v>322276.25</v>
      </c>
      <c r="J355" s="108">
        <f t="shared" si="57"/>
        <v>97.6594696969697</v>
      </c>
      <c r="K355" s="119"/>
      <c r="L355" s="119"/>
      <c r="M355" s="92"/>
    </row>
    <row r="356" spans="1:13" s="19" customFormat="1" ht="11.25" customHeight="1">
      <c r="A356" s="41"/>
      <c r="B356" s="41">
        <v>85215</v>
      </c>
      <c r="C356" s="41"/>
      <c r="D356" s="154" t="s">
        <v>75</v>
      </c>
      <c r="E356" s="44">
        <f>SUM(E357:E358)</f>
        <v>109500</v>
      </c>
      <c r="F356" s="45">
        <f>SUM(F357:F358)</f>
        <v>105612.51999999999</v>
      </c>
      <c r="G356" s="45">
        <f>F356*100/E356</f>
        <v>96.44978995433789</v>
      </c>
      <c r="H356" s="44">
        <f>SUM(H357:H358)</f>
        <v>109500</v>
      </c>
      <c r="I356" s="45">
        <f>SUM(I357:I358)</f>
        <v>105612.51999999999</v>
      </c>
      <c r="J356" s="45">
        <f>I356*100/H356</f>
        <v>96.44978995433789</v>
      </c>
      <c r="K356" s="45"/>
      <c r="L356" s="45"/>
      <c r="M356" s="45"/>
    </row>
    <row r="357" spans="1:13" s="19" customFormat="1" ht="11.25" customHeight="1">
      <c r="A357" s="68"/>
      <c r="B357" s="68"/>
      <c r="C357" s="47">
        <v>3110</v>
      </c>
      <c r="D357" s="48" t="s">
        <v>76</v>
      </c>
      <c r="E357" s="49">
        <v>108000</v>
      </c>
      <c r="F357" s="110">
        <v>104384.37</v>
      </c>
      <c r="G357" s="108">
        <f t="shared" si="54"/>
        <v>96.65219444444445</v>
      </c>
      <c r="H357" s="109">
        <f t="shared" si="55"/>
        <v>108000</v>
      </c>
      <c r="I357" s="108">
        <f t="shared" si="56"/>
        <v>104384.37</v>
      </c>
      <c r="J357" s="108">
        <f t="shared" si="57"/>
        <v>96.65219444444445</v>
      </c>
      <c r="K357" s="111"/>
      <c r="L357" s="111"/>
      <c r="M357" s="67"/>
    </row>
    <row r="358" spans="1:13" s="19" customFormat="1" ht="11.25" customHeight="1">
      <c r="A358" s="105"/>
      <c r="B358" s="105"/>
      <c r="C358" s="47">
        <v>4300</v>
      </c>
      <c r="D358" s="48" t="s">
        <v>41</v>
      </c>
      <c r="E358" s="90">
        <v>1500</v>
      </c>
      <c r="F358" s="116">
        <v>1228.15</v>
      </c>
      <c r="G358" s="108">
        <f t="shared" si="54"/>
        <v>81.87666666666668</v>
      </c>
      <c r="H358" s="109">
        <f t="shared" si="55"/>
        <v>1500</v>
      </c>
      <c r="I358" s="108">
        <f t="shared" si="56"/>
        <v>1228.15</v>
      </c>
      <c r="J358" s="108">
        <f t="shared" si="57"/>
        <v>81.87666666666668</v>
      </c>
      <c r="K358" s="119"/>
      <c r="L358" s="119"/>
      <c r="M358" s="92"/>
    </row>
    <row r="359" spans="1:13" s="20" customFormat="1" ht="14.25" customHeight="1">
      <c r="A359" s="41"/>
      <c r="B359" s="41">
        <v>85216</v>
      </c>
      <c r="C359" s="41"/>
      <c r="D359" s="154" t="s">
        <v>192</v>
      </c>
      <c r="E359" s="44">
        <f>E360</f>
        <v>127960</v>
      </c>
      <c r="F359" s="45">
        <f>F360</f>
        <v>124809.56</v>
      </c>
      <c r="G359" s="45">
        <f>F359*100/E359</f>
        <v>97.53794935917475</v>
      </c>
      <c r="H359" s="44">
        <f>H360</f>
        <v>127960</v>
      </c>
      <c r="I359" s="45">
        <f>I360</f>
        <v>124809.56</v>
      </c>
      <c r="J359" s="45">
        <f>I359*100/H359</f>
        <v>97.53794935917475</v>
      </c>
      <c r="K359" s="45"/>
      <c r="L359" s="45"/>
      <c r="M359" s="45"/>
    </row>
    <row r="360" spans="1:13" s="19" customFormat="1" ht="12.75" customHeight="1">
      <c r="A360" s="46"/>
      <c r="B360" s="46"/>
      <c r="C360" s="82">
        <v>3110</v>
      </c>
      <c r="D360" s="59" t="s">
        <v>76</v>
      </c>
      <c r="E360" s="83">
        <v>127960</v>
      </c>
      <c r="F360" s="107">
        <v>124809.56</v>
      </c>
      <c r="G360" s="108">
        <f t="shared" si="54"/>
        <v>97.53794935917475</v>
      </c>
      <c r="H360" s="109">
        <f t="shared" si="55"/>
        <v>127960</v>
      </c>
      <c r="I360" s="108">
        <f t="shared" si="56"/>
        <v>124809.56</v>
      </c>
      <c r="J360" s="108">
        <f t="shared" si="57"/>
        <v>97.53794935917475</v>
      </c>
      <c r="K360" s="108"/>
      <c r="L360" s="108"/>
      <c r="M360" s="87"/>
    </row>
    <row r="361" spans="1:13" s="20" customFormat="1" ht="12.75" customHeight="1">
      <c r="A361" s="41"/>
      <c r="B361" s="41">
        <v>85219</v>
      </c>
      <c r="C361" s="41"/>
      <c r="D361" s="43" t="s">
        <v>18</v>
      </c>
      <c r="E361" s="44">
        <f>SUM(E362:E379)</f>
        <v>1161635</v>
      </c>
      <c r="F361" s="45">
        <f>SUM(F362:F379)</f>
        <v>1081951.7599999998</v>
      </c>
      <c r="G361" s="45">
        <f>F361*100/E361</f>
        <v>93.14042362704289</v>
      </c>
      <c r="H361" s="44">
        <f>SUM(H362:H379)</f>
        <v>1146752</v>
      </c>
      <c r="I361" s="45">
        <f>SUM(I362:I379)</f>
        <v>1067068.7599999998</v>
      </c>
      <c r="J361" s="45">
        <f>I361*100/H361</f>
        <v>93.0513973378725</v>
      </c>
      <c r="K361" s="45">
        <f>SUM(K362:K369,K371:K379)</f>
        <v>14883</v>
      </c>
      <c r="L361" s="45">
        <f>SUM(L362:L369,L371:L379)</f>
        <v>14883</v>
      </c>
      <c r="M361" s="44">
        <f>L361*100/K361</f>
        <v>100</v>
      </c>
    </row>
    <row r="362" spans="1:13" s="19" customFormat="1" ht="12.75" customHeight="1">
      <c r="A362" s="46"/>
      <c r="B362" s="46"/>
      <c r="C362" s="82">
        <v>3020</v>
      </c>
      <c r="D362" s="59" t="s">
        <v>122</v>
      </c>
      <c r="E362" s="83">
        <v>7312</v>
      </c>
      <c r="F362" s="84">
        <v>7312</v>
      </c>
      <c r="G362" s="108">
        <f t="shared" si="54"/>
        <v>100</v>
      </c>
      <c r="H362" s="109">
        <f t="shared" si="55"/>
        <v>7312</v>
      </c>
      <c r="I362" s="108">
        <f t="shared" si="56"/>
        <v>7312</v>
      </c>
      <c r="J362" s="108">
        <f t="shared" si="57"/>
        <v>100</v>
      </c>
      <c r="K362" s="95"/>
      <c r="L362" s="95"/>
      <c r="M362" s="87"/>
    </row>
    <row r="363" spans="1:13" s="19" customFormat="1" ht="13.5" customHeight="1">
      <c r="A363" s="46"/>
      <c r="B363" s="46"/>
      <c r="C363" s="68">
        <v>4010</v>
      </c>
      <c r="D363" s="69" t="s">
        <v>44</v>
      </c>
      <c r="E363" s="70">
        <v>689498</v>
      </c>
      <c r="F363" s="71">
        <v>660778.39</v>
      </c>
      <c r="G363" s="108">
        <f t="shared" si="54"/>
        <v>95.83470727978906</v>
      </c>
      <c r="H363" s="109">
        <f t="shared" si="55"/>
        <v>689498</v>
      </c>
      <c r="I363" s="108">
        <f t="shared" si="56"/>
        <v>660778.39</v>
      </c>
      <c r="J363" s="108">
        <f t="shared" si="57"/>
        <v>95.83470727978906</v>
      </c>
      <c r="K363" s="93"/>
      <c r="L363" s="93"/>
      <c r="M363" s="73"/>
    </row>
    <row r="364" spans="1:13" s="19" customFormat="1" ht="13.5" customHeight="1">
      <c r="A364" s="46"/>
      <c r="B364" s="46"/>
      <c r="C364" s="47">
        <v>4040</v>
      </c>
      <c r="D364" s="48" t="s">
        <v>120</v>
      </c>
      <c r="E364" s="49">
        <v>42421</v>
      </c>
      <c r="F364" s="61">
        <v>42420.73</v>
      </c>
      <c r="G364" s="108">
        <f t="shared" si="54"/>
        <v>99.99936352278353</v>
      </c>
      <c r="H364" s="109">
        <f t="shared" si="55"/>
        <v>42421</v>
      </c>
      <c r="I364" s="108">
        <f t="shared" si="56"/>
        <v>42420.73</v>
      </c>
      <c r="J364" s="108">
        <f t="shared" si="57"/>
        <v>99.99936352278353</v>
      </c>
      <c r="K364" s="97"/>
      <c r="L364" s="97"/>
      <c r="M364" s="67"/>
    </row>
    <row r="365" spans="1:13" s="19" customFormat="1" ht="13.5" customHeight="1">
      <c r="A365" s="46"/>
      <c r="B365" s="46"/>
      <c r="C365" s="47">
        <v>4110</v>
      </c>
      <c r="D365" s="48" t="s">
        <v>77</v>
      </c>
      <c r="E365" s="49">
        <v>125332</v>
      </c>
      <c r="F365" s="61">
        <v>118355.38</v>
      </c>
      <c r="G365" s="108">
        <f t="shared" si="54"/>
        <v>94.43348865413462</v>
      </c>
      <c r="H365" s="109">
        <f t="shared" si="55"/>
        <v>125332</v>
      </c>
      <c r="I365" s="108">
        <f t="shared" si="56"/>
        <v>118355.38</v>
      </c>
      <c r="J365" s="108">
        <f t="shared" si="57"/>
        <v>94.43348865413462</v>
      </c>
      <c r="K365" s="97"/>
      <c r="L365" s="97"/>
      <c r="M365" s="67"/>
    </row>
    <row r="366" spans="1:13" s="19" customFormat="1" ht="12" customHeight="1">
      <c r="A366" s="46"/>
      <c r="B366" s="46"/>
      <c r="C366" s="47">
        <v>4120</v>
      </c>
      <c r="D366" s="48" t="s">
        <v>35</v>
      </c>
      <c r="E366" s="49">
        <v>17278</v>
      </c>
      <c r="F366" s="61">
        <v>16418.84</v>
      </c>
      <c r="G366" s="108">
        <f t="shared" si="54"/>
        <v>95.02743373075587</v>
      </c>
      <c r="H366" s="109">
        <f t="shared" si="55"/>
        <v>17278</v>
      </c>
      <c r="I366" s="108">
        <f t="shared" si="56"/>
        <v>16418.84</v>
      </c>
      <c r="J366" s="108">
        <f t="shared" si="57"/>
        <v>95.02743373075587</v>
      </c>
      <c r="K366" s="97"/>
      <c r="L366" s="97"/>
      <c r="M366" s="67"/>
    </row>
    <row r="367" spans="1:13" s="19" customFormat="1" ht="13.5" customHeight="1">
      <c r="A367" s="46"/>
      <c r="B367" s="46"/>
      <c r="C367" s="47">
        <v>4170</v>
      </c>
      <c r="D367" s="48" t="s">
        <v>125</v>
      </c>
      <c r="E367" s="49">
        <v>27000</v>
      </c>
      <c r="F367" s="61">
        <v>26705</v>
      </c>
      <c r="G367" s="111">
        <f t="shared" si="54"/>
        <v>98.9074074074074</v>
      </c>
      <c r="H367" s="120">
        <f t="shared" si="55"/>
        <v>27000</v>
      </c>
      <c r="I367" s="111">
        <f t="shared" si="56"/>
        <v>26705</v>
      </c>
      <c r="J367" s="111">
        <f t="shared" si="57"/>
        <v>98.9074074074074</v>
      </c>
      <c r="K367" s="97"/>
      <c r="L367" s="97"/>
      <c r="M367" s="67"/>
    </row>
    <row r="368" spans="1:13" s="19" customFormat="1" ht="11.25" customHeight="1">
      <c r="A368" s="46"/>
      <c r="B368" s="46"/>
      <c r="C368" s="47">
        <v>4210</v>
      </c>
      <c r="D368" s="48" t="s">
        <v>36</v>
      </c>
      <c r="E368" s="49">
        <v>92465</v>
      </c>
      <c r="F368" s="61">
        <v>62610.74</v>
      </c>
      <c r="G368" s="111">
        <f t="shared" si="54"/>
        <v>67.71290758665441</v>
      </c>
      <c r="H368" s="120">
        <f t="shared" si="55"/>
        <v>92465</v>
      </c>
      <c r="I368" s="111">
        <f t="shared" si="56"/>
        <v>62610.74</v>
      </c>
      <c r="J368" s="111">
        <f t="shared" si="57"/>
        <v>67.71290758665441</v>
      </c>
      <c r="K368" s="97"/>
      <c r="L368" s="97"/>
      <c r="M368" s="67"/>
    </row>
    <row r="369" spans="1:13" s="19" customFormat="1" ht="11.25" customHeight="1">
      <c r="A369" s="46"/>
      <c r="B369" s="46"/>
      <c r="C369" s="47">
        <v>4260</v>
      </c>
      <c r="D369" s="48" t="s">
        <v>66</v>
      </c>
      <c r="E369" s="49">
        <v>11000</v>
      </c>
      <c r="F369" s="110">
        <v>8163.6</v>
      </c>
      <c r="G369" s="111">
        <f t="shared" si="54"/>
        <v>74.21454545454546</v>
      </c>
      <c r="H369" s="120">
        <f t="shared" si="55"/>
        <v>11000</v>
      </c>
      <c r="I369" s="111">
        <f t="shared" si="56"/>
        <v>8163.6</v>
      </c>
      <c r="J369" s="111">
        <f t="shared" si="57"/>
        <v>74.21454545454546</v>
      </c>
      <c r="K369" s="111"/>
      <c r="L369" s="111"/>
      <c r="M369" s="67"/>
    </row>
    <row r="370" spans="1:13" s="19" customFormat="1" ht="11.25" customHeight="1">
      <c r="A370" s="46"/>
      <c r="B370" s="46"/>
      <c r="C370" s="47">
        <v>4270</v>
      </c>
      <c r="D370" s="59" t="s">
        <v>58</v>
      </c>
      <c r="E370" s="49">
        <v>10000</v>
      </c>
      <c r="F370" s="110">
        <v>10000</v>
      </c>
      <c r="G370" s="111">
        <f t="shared" si="54"/>
        <v>100</v>
      </c>
      <c r="H370" s="120">
        <f t="shared" si="55"/>
        <v>10000</v>
      </c>
      <c r="I370" s="111">
        <f t="shared" si="56"/>
        <v>10000</v>
      </c>
      <c r="J370" s="111">
        <f t="shared" si="57"/>
        <v>100</v>
      </c>
      <c r="K370" s="111"/>
      <c r="L370" s="111"/>
      <c r="M370" s="67"/>
    </row>
    <row r="371" spans="1:13" s="19" customFormat="1" ht="10.5" customHeight="1">
      <c r="A371" s="46"/>
      <c r="B371" s="46"/>
      <c r="C371" s="47">
        <v>4280</v>
      </c>
      <c r="D371" s="48" t="s">
        <v>55</v>
      </c>
      <c r="E371" s="49">
        <v>700</v>
      </c>
      <c r="F371" s="61">
        <v>330</v>
      </c>
      <c r="G371" s="111">
        <f t="shared" si="54"/>
        <v>47.142857142857146</v>
      </c>
      <c r="H371" s="120">
        <f t="shared" si="55"/>
        <v>700</v>
      </c>
      <c r="I371" s="111">
        <f t="shared" si="56"/>
        <v>330</v>
      </c>
      <c r="J371" s="111">
        <f t="shared" si="57"/>
        <v>47.142857142857146</v>
      </c>
      <c r="K371" s="97"/>
      <c r="L371" s="97"/>
      <c r="M371" s="67"/>
    </row>
    <row r="372" spans="1:13" s="19" customFormat="1" ht="10.5" customHeight="1">
      <c r="A372" s="46"/>
      <c r="B372" s="46"/>
      <c r="C372" s="47">
        <v>4300</v>
      </c>
      <c r="D372" s="48" t="s">
        <v>41</v>
      </c>
      <c r="E372" s="49">
        <v>84523</v>
      </c>
      <c r="F372" s="61">
        <v>76562.89</v>
      </c>
      <c r="G372" s="111">
        <f t="shared" si="54"/>
        <v>90.58231487287483</v>
      </c>
      <c r="H372" s="120">
        <f t="shared" si="55"/>
        <v>84523</v>
      </c>
      <c r="I372" s="111">
        <f t="shared" si="56"/>
        <v>76562.89</v>
      </c>
      <c r="J372" s="111">
        <f t="shared" si="57"/>
        <v>90.58231487287483</v>
      </c>
      <c r="K372" s="97"/>
      <c r="L372" s="97"/>
      <c r="M372" s="67"/>
    </row>
    <row r="373" spans="1:13" s="19" customFormat="1" ht="10.5" customHeight="1">
      <c r="A373" s="46"/>
      <c r="B373" s="46"/>
      <c r="C373" s="47">
        <v>4350</v>
      </c>
      <c r="D373" s="48" t="s">
        <v>140</v>
      </c>
      <c r="E373" s="49">
        <v>4800</v>
      </c>
      <c r="F373" s="61">
        <v>4514.1</v>
      </c>
      <c r="G373" s="111">
        <f t="shared" si="54"/>
        <v>94.04375000000002</v>
      </c>
      <c r="H373" s="120">
        <f t="shared" si="55"/>
        <v>4800</v>
      </c>
      <c r="I373" s="111">
        <f t="shared" si="56"/>
        <v>4514.1</v>
      </c>
      <c r="J373" s="111">
        <f t="shared" si="57"/>
        <v>94.04375000000002</v>
      </c>
      <c r="K373" s="97"/>
      <c r="L373" s="97"/>
      <c r="M373" s="67"/>
    </row>
    <row r="374" spans="1:13" s="19" customFormat="1" ht="21.75" customHeight="1">
      <c r="A374" s="46"/>
      <c r="B374" s="46"/>
      <c r="C374" s="47">
        <v>4370</v>
      </c>
      <c r="D374" s="48" t="s">
        <v>184</v>
      </c>
      <c r="E374" s="49">
        <v>2000</v>
      </c>
      <c r="F374" s="61">
        <v>1016.2</v>
      </c>
      <c r="G374" s="111">
        <f t="shared" si="54"/>
        <v>50.81</v>
      </c>
      <c r="H374" s="120">
        <f t="shared" si="55"/>
        <v>2000</v>
      </c>
      <c r="I374" s="111">
        <f t="shared" si="56"/>
        <v>1016.2</v>
      </c>
      <c r="J374" s="111">
        <f t="shared" si="57"/>
        <v>50.81</v>
      </c>
      <c r="K374" s="97"/>
      <c r="L374" s="97"/>
      <c r="M374" s="67"/>
    </row>
    <row r="375" spans="1:13" s="19" customFormat="1" ht="13.5" customHeight="1">
      <c r="A375" s="46"/>
      <c r="B375" s="46"/>
      <c r="C375" s="47">
        <v>4410</v>
      </c>
      <c r="D375" s="48" t="s">
        <v>74</v>
      </c>
      <c r="E375" s="49">
        <v>17700</v>
      </c>
      <c r="F375" s="61">
        <v>17300.9</v>
      </c>
      <c r="G375" s="111">
        <f t="shared" si="54"/>
        <v>97.74519774011301</v>
      </c>
      <c r="H375" s="120">
        <f t="shared" si="55"/>
        <v>17700</v>
      </c>
      <c r="I375" s="111">
        <f t="shared" si="56"/>
        <v>17300.9</v>
      </c>
      <c r="J375" s="111">
        <f t="shared" si="57"/>
        <v>97.74519774011301</v>
      </c>
      <c r="K375" s="97"/>
      <c r="L375" s="97"/>
      <c r="M375" s="67"/>
    </row>
    <row r="376" spans="1:13" s="19" customFormat="1" ht="12" customHeight="1">
      <c r="A376" s="46"/>
      <c r="B376" s="46"/>
      <c r="C376" s="47">
        <v>4430</v>
      </c>
      <c r="D376" s="48" t="s">
        <v>130</v>
      </c>
      <c r="E376" s="49">
        <v>419</v>
      </c>
      <c r="F376" s="61">
        <v>418.39</v>
      </c>
      <c r="G376" s="108">
        <f t="shared" si="54"/>
        <v>99.85441527446301</v>
      </c>
      <c r="H376" s="109">
        <f t="shared" si="55"/>
        <v>419</v>
      </c>
      <c r="I376" s="108">
        <f t="shared" si="56"/>
        <v>418.39</v>
      </c>
      <c r="J376" s="108">
        <f t="shared" si="57"/>
        <v>99.85441527446301</v>
      </c>
      <c r="K376" s="97"/>
      <c r="L376" s="97"/>
      <c r="M376" s="67"/>
    </row>
    <row r="377" spans="1:13" s="19" customFormat="1" ht="10.5" customHeight="1">
      <c r="A377" s="46"/>
      <c r="B377" s="46"/>
      <c r="C377" s="47">
        <v>4440</v>
      </c>
      <c r="D377" s="48" t="s">
        <v>68</v>
      </c>
      <c r="E377" s="49">
        <v>11925</v>
      </c>
      <c r="F377" s="61">
        <v>11923.5</v>
      </c>
      <c r="G377" s="108">
        <f t="shared" si="54"/>
        <v>99.9874213836478</v>
      </c>
      <c r="H377" s="109">
        <f t="shared" si="55"/>
        <v>11925</v>
      </c>
      <c r="I377" s="108">
        <f t="shared" si="56"/>
        <v>11923.5</v>
      </c>
      <c r="J377" s="108">
        <f t="shared" si="57"/>
        <v>99.9874213836478</v>
      </c>
      <c r="K377" s="97"/>
      <c r="L377" s="97"/>
      <c r="M377" s="67"/>
    </row>
    <row r="378" spans="1:13" s="19" customFormat="1" ht="10.5" customHeight="1">
      <c r="A378" s="46"/>
      <c r="B378" s="46"/>
      <c r="C378" s="47">
        <v>4700</v>
      </c>
      <c r="D378" s="69" t="s">
        <v>201</v>
      </c>
      <c r="E378" s="49">
        <v>2379</v>
      </c>
      <c r="F378" s="61">
        <v>2238.1</v>
      </c>
      <c r="G378" s="108">
        <f t="shared" si="54"/>
        <v>94.07734342160572</v>
      </c>
      <c r="H378" s="109">
        <f t="shared" si="55"/>
        <v>2379</v>
      </c>
      <c r="I378" s="108">
        <f t="shared" si="56"/>
        <v>2238.1</v>
      </c>
      <c r="J378" s="108">
        <f t="shared" si="57"/>
        <v>94.07734342160572</v>
      </c>
      <c r="K378" s="97"/>
      <c r="L378" s="97"/>
      <c r="M378" s="67"/>
    </row>
    <row r="379" spans="1:13" s="19" customFormat="1" ht="20.25" customHeight="1">
      <c r="A379" s="46"/>
      <c r="B379" s="46"/>
      <c r="C379" s="68">
        <v>6060</v>
      </c>
      <c r="D379" s="69" t="s">
        <v>129</v>
      </c>
      <c r="E379" s="70">
        <v>14883</v>
      </c>
      <c r="F379" s="71">
        <v>14883</v>
      </c>
      <c r="G379" s="113">
        <f t="shared" si="54"/>
        <v>100</v>
      </c>
      <c r="H379" s="125"/>
      <c r="I379" s="113"/>
      <c r="J379" s="113"/>
      <c r="K379" s="93">
        <f>E379</f>
        <v>14883</v>
      </c>
      <c r="L379" s="93">
        <f>F379</f>
        <v>14883</v>
      </c>
      <c r="M379" s="113">
        <f>L379*100/K379</f>
        <v>100</v>
      </c>
    </row>
    <row r="380" spans="1:13" s="19" customFormat="1" ht="21.75" customHeight="1">
      <c r="A380" s="298"/>
      <c r="B380" s="261">
        <v>85228</v>
      </c>
      <c r="C380" s="298"/>
      <c r="D380" s="308" t="s">
        <v>234</v>
      </c>
      <c r="E380" s="336">
        <f>E381</f>
        <v>3680</v>
      </c>
      <c r="F380" s="336">
        <f>F381</f>
        <v>3675</v>
      </c>
      <c r="G380" s="328">
        <f>F380*100/E380</f>
        <v>99.86413043478261</v>
      </c>
      <c r="H380" s="329">
        <f>H381</f>
        <v>3680</v>
      </c>
      <c r="I380" s="328">
        <f>I381</f>
        <v>3675</v>
      </c>
      <c r="J380" s="328">
        <f>I380*100/H380</f>
        <v>99.86413043478261</v>
      </c>
      <c r="K380" s="328"/>
      <c r="L380" s="328"/>
      <c r="M380" s="328"/>
    </row>
    <row r="381" spans="1:13" s="19" customFormat="1" ht="13.5" customHeight="1">
      <c r="A381" s="46"/>
      <c r="B381" s="46"/>
      <c r="C381" s="46">
        <v>4300</v>
      </c>
      <c r="D381" s="48" t="s">
        <v>41</v>
      </c>
      <c r="E381" s="55">
        <v>3680</v>
      </c>
      <c r="F381" s="74">
        <v>3675</v>
      </c>
      <c r="G381" s="108">
        <f>F381*100/E381</f>
        <v>99.86413043478261</v>
      </c>
      <c r="H381" s="109">
        <f>E381</f>
        <v>3680</v>
      </c>
      <c r="I381" s="108">
        <f>F381</f>
        <v>3675</v>
      </c>
      <c r="J381" s="108">
        <f>I381*100/H381</f>
        <v>99.86413043478261</v>
      </c>
      <c r="K381" s="103"/>
      <c r="L381" s="103"/>
      <c r="M381" s="108"/>
    </row>
    <row r="382" spans="1:13" s="19" customFormat="1" ht="12" customHeight="1">
      <c r="A382" s="41"/>
      <c r="B382" s="41">
        <v>85295</v>
      </c>
      <c r="C382" s="41"/>
      <c r="D382" s="43" t="s">
        <v>6</v>
      </c>
      <c r="E382" s="44">
        <f aca="true" t="shared" si="58" ref="E382:J382">E383</f>
        <v>293256</v>
      </c>
      <c r="F382" s="45">
        <f t="shared" si="58"/>
        <v>287845.31</v>
      </c>
      <c r="G382" s="45">
        <f t="shared" si="58"/>
        <v>98.1549601713179</v>
      </c>
      <c r="H382" s="44">
        <f t="shared" si="58"/>
        <v>293256</v>
      </c>
      <c r="I382" s="45">
        <f t="shared" si="58"/>
        <v>287845.31</v>
      </c>
      <c r="J382" s="45">
        <f t="shared" si="58"/>
        <v>98.1549601713179</v>
      </c>
      <c r="K382" s="45"/>
      <c r="L382" s="45"/>
      <c r="M382" s="45"/>
    </row>
    <row r="383" spans="1:13" s="19" customFormat="1" ht="33" customHeight="1">
      <c r="A383" s="46"/>
      <c r="B383" s="46"/>
      <c r="C383" s="46">
        <v>3110</v>
      </c>
      <c r="D383" s="54" t="s">
        <v>218</v>
      </c>
      <c r="E383" s="55">
        <v>293256</v>
      </c>
      <c r="F383" s="121">
        <v>287845.31</v>
      </c>
      <c r="G383" s="113">
        <f t="shared" si="54"/>
        <v>98.1549601713179</v>
      </c>
      <c r="H383" s="125">
        <f t="shared" si="55"/>
        <v>293256</v>
      </c>
      <c r="I383" s="113">
        <f t="shared" si="56"/>
        <v>287845.31</v>
      </c>
      <c r="J383" s="113">
        <f t="shared" si="57"/>
        <v>98.1549601713179</v>
      </c>
      <c r="K383" s="113"/>
      <c r="L383" s="113"/>
      <c r="M383" s="104"/>
    </row>
    <row r="384" spans="1:13" s="19" customFormat="1" ht="27" customHeight="1">
      <c r="A384" s="36">
        <v>853</v>
      </c>
      <c r="B384" s="36"/>
      <c r="C384" s="66"/>
      <c r="D384" s="38" t="s">
        <v>193</v>
      </c>
      <c r="E384" s="39">
        <f>E385+E387</f>
        <v>364424</v>
      </c>
      <c r="F384" s="40">
        <f>F385+F387</f>
        <v>319048.12</v>
      </c>
      <c r="G384" s="40">
        <f>F384*100/E384</f>
        <v>87.54860272649441</v>
      </c>
      <c r="H384" s="39">
        <f>H385+H387</f>
        <v>364424</v>
      </c>
      <c r="I384" s="40">
        <f>I385+I387</f>
        <v>319048.12</v>
      </c>
      <c r="J384" s="40">
        <f>I384*100/H384</f>
        <v>87.54860272649441</v>
      </c>
      <c r="K384" s="39"/>
      <c r="L384" s="40"/>
      <c r="M384" s="40"/>
    </row>
    <row r="385" spans="1:27" s="347" customFormat="1" ht="15" customHeight="1">
      <c r="A385" s="344"/>
      <c r="B385" s="344">
        <v>85305</v>
      </c>
      <c r="C385" s="345"/>
      <c r="D385" s="325" t="s">
        <v>236</v>
      </c>
      <c r="E385" s="326">
        <f>E386</f>
        <v>185230</v>
      </c>
      <c r="F385" s="346">
        <f>F386</f>
        <v>155580</v>
      </c>
      <c r="G385" s="346">
        <f>F385*100/E385</f>
        <v>83.99287372455866</v>
      </c>
      <c r="H385" s="326">
        <f>H386</f>
        <v>185230</v>
      </c>
      <c r="I385" s="346">
        <f>I386</f>
        <v>155580</v>
      </c>
      <c r="J385" s="346">
        <f>I385*100/H385</f>
        <v>83.99287372455866</v>
      </c>
      <c r="K385" s="326"/>
      <c r="L385" s="346"/>
      <c r="M385" s="346"/>
      <c r="N385" s="348"/>
      <c r="O385" s="348"/>
      <c r="P385" s="348"/>
      <c r="Q385" s="348"/>
      <c r="R385" s="348"/>
      <c r="S385" s="348"/>
      <c r="T385" s="348"/>
      <c r="U385" s="348"/>
      <c r="V385" s="348"/>
      <c r="W385" s="348"/>
      <c r="X385" s="348"/>
      <c r="Y385" s="348"/>
      <c r="Z385" s="348"/>
      <c r="AA385" s="348"/>
    </row>
    <row r="386" spans="1:13" s="348" customFormat="1" ht="26.25" customHeight="1">
      <c r="A386" s="330"/>
      <c r="B386" s="330"/>
      <c r="C386" s="332">
        <v>2830</v>
      </c>
      <c r="D386" s="333" t="s">
        <v>235</v>
      </c>
      <c r="E386" s="334">
        <v>185230</v>
      </c>
      <c r="F386" s="92">
        <v>155580</v>
      </c>
      <c r="G386" s="92">
        <f>F386*100/E386</f>
        <v>83.99287372455866</v>
      </c>
      <c r="H386" s="334">
        <f>E386</f>
        <v>185230</v>
      </c>
      <c r="I386" s="92">
        <f>F386</f>
        <v>155580</v>
      </c>
      <c r="J386" s="92">
        <f>I386*100/H386</f>
        <v>83.99287372455866</v>
      </c>
      <c r="K386" s="334"/>
      <c r="L386" s="92"/>
      <c r="M386" s="92"/>
    </row>
    <row r="387" spans="1:13" s="19" customFormat="1" ht="12.75" customHeight="1">
      <c r="A387" s="41"/>
      <c r="B387" s="41">
        <v>85395</v>
      </c>
      <c r="C387" s="41"/>
      <c r="D387" s="43" t="s">
        <v>6</v>
      </c>
      <c r="E387" s="44">
        <f>SUM(E388:E400)</f>
        <v>179194</v>
      </c>
      <c r="F387" s="45">
        <f>SUM(F388:F400)</f>
        <v>163468.11999999997</v>
      </c>
      <c r="G387" s="45">
        <f>F387*100/E387</f>
        <v>91.22410348560776</v>
      </c>
      <c r="H387" s="44">
        <f>SUM(H388:H400)</f>
        <v>179194</v>
      </c>
      <c r="I387" s="45">
        <f>SUM(I388:I400)</f>
        <v>163468.11999999997</v>
      </c>
      <c r="J387" s="45">
        <f>I387*100/H387</f>
        <v>91.22410348560776</v>
      </c>
      <c r="K387" s="44"/>
      <c r="L387" s="45"/>
      <c r="M387" s="45"/>
    </row>
    <row r="388" spans="1:13" s="19" customFormat="1" ht="11.25" customHeight="1">
      <c r="A388" s="68"/>
      <c r="B388" s="68"/>
      <c r="C388" s="46">
        <v>3119</v>
      </c>
      <c r="D388" s="54" t="s">
        <v>76</v>
      </c>
      <c r="E388" s="49">
        <v>17010</v>
      </c>
      <c r="F388" s="110">
        <v>17010</v>
      </c>
      <c r="G388" s="108">
        <f t="shared" si="54"/>
        <v>100</v>
      </c>
      <c r="H388" s="109">
        <f t="shared" si="55"/>
        <v>17010</v>
      </c>
      <c r="I388" s="108">
        <f t="shared" si="56"/>
        <v>17010</v>
      </c>
      <c r="J388" s="108">
        <f t="shared" si="57"/>
        <v>100</v>
      </c>
      <c r="K388" s="108"/>
      <c r="L388" s="108"/>
      <c r="M388" s="87"/>
    </row>
    <row r="389" spans="1:13" s="19" customFormat="1" ht="11.25" customHeight="1">
      <c r="A389" s="46"/>
      <c r="B389" s="46"/>
      <c r="C389" s="82">
        <v>4017</v>
      </c>
      <c r="D389" s="59" t="s">
        <v>44</v>
      </c>
      <c r="E389" s="49">
        <v>47472</v>
      </c>
      <c r="F389" s="110">
        <v>46540.09</v>
      </c>
      <c r="G389" s="108">
        <f aca="true" t="shared" si="59" ref="G389:G440">F389*100/E389</f>
        <v>98.03692703067071</v>
      </c>
      <c r="H389" s="109">
        <f aca="true" t="shared" si="60" ref="H389:H439">E389</f>
        <v>47472</v>
      </c>
      <c r="I389" s="108">
        <f aca="true" t="shared" si="61" ref="I389:I439">F389</f>
        <v>46540.09</v>
      </c>
      <c r="J389" s="108">
        <f aca="true" t="shared" si="62" ref="J389:J439">I389*100/H389</f>
        <v>98.03692703067071</v>
      </c>
      <c r="K389" s="111"/>
      <c r="L389" s="111"/>
      <c r="M389" s="67"/>
    </row>
    <row r="390" spans="1:13" s="19" customFormat="1" ht="11.25" customHeight="1">
      <c r="A390" s="46"/>
      <c r="B390" s="46"/>
      <c r="C390" s="82">
        <v>4019</v>
      </c>
      <c r="D390" s="59" t="s">
        <v>44</v>
      </c>
      <c r="E390" s="49">
        <v>2597</v>
      </c>
      <c r="F390" s="110">
        <v>2463.91</v>
      </c>
      <c r="G390" s="108">
        <f t="shared" si="59"/>
        <v>94.87524066230266</v>
      </c>
      <c r="H390" s="109">
        <f t="shared" si="60"/>
        <v>2597</v>
      </c>
      <c r="I390" s="108">
        <f t="shared" si="61"/>
        <v>2463.91</v>
      </c>
      <c r="J390" s="108">
        <f t="shared" si="62"/>
        <v>94.87524066230266</v>
      </c>
      <c r="K390" s="111"/>
      <c r="L390" s="111"/>
      <c r="M390" s="67"/>
    </row>
    <row r="391" spans="1:13" s="19" customFormat="1" ht="12.75" customHeight="1">
      <c r="A391" s="46"/>
      <c r="B391" s="46"/>
      <c r="C391" s="47">
        <v>4117</v>
      </c>
      <c r="D391" s="48" t="s">
        <v>77</v>
      </c>
      <c r="E391" s="49">
        <v>9916</v>
      </c>
      <c r="F391" s="110">
        <v>8554.51</v>
      </c>
      <c r="G391" s="108">
        <f t="shared" si="59"/>
        <v>86.26976603469141</v>
      </c>
      <c r="H391" s="109">
        <f t="shared" si="60"/>
        <v>9916</v>
      </c>
      <c r="I391" s="108">
        <f t="shared" si="61"/>
        <v>8554.51</v>
      </c>
      <c r="J391" s="108">
        <f t="shared" si="62"/>
        <v>86.26976603469141</v>
      </c>
      <c r="K391" s="111"/>
      <c r="L391" s="111"/>
      <c r="M391" s="67"/>
    </row>
    <row r="392" spans="1:13" s="19" customFormat="1" ht="12.75" customHeight="1">
      <c r="A392" s="46"/>
      <c r="B392" s="46"/>
      <c r="C392" s="47">
        <v>4119</v>
      </c>
      <c r="D392" s="48" t="s">
        <v>77</v>
      </c>
      <c r="E392" s="49">
        <v>620</v>
      </c>
      <c r="F392" s="110">
        <v>533.79</v>
      </c>
      <c r="G392" s="108">
        <f t="shared" si="59"/>
        <v>86.09516129032258</v>
      </c>
      <c r="H392" s="109">
        <f t="shared" si="60"/>
        <v>620</v>
      </c>
      <c r="I392" s="108">
        <f t="shared" si="61"/>
        <v>533.79</v>
      </c>
      <c r="J392" s="108">
        <f t="shared" si="62"/>
        <v>86.09516129032258</v>
      </c>
      <c r="K392" s="111"/>
      <c r="L392" s="111"/>
      <c r="M392" s="67"/>
    </row>
    <row r="393" spans="1:13" s="19" customFormat="1" ht="12.75" customHeight="1">
      <c r="A393" s="46"/>
      <c r="B393" s="46"/>
      <c r="C393" s="82">
        <v>4127</v>
      </c>
      <c r="D393" s="59" t="s">
        <v>35</v>
      </c>
      <c r="E393" s="49">
        <v>1421</v>
      </c>
      <c r="F393" s="110">
        <v>1146.85</v>
      </c>
      <c r="G393" s="108">
        <f t="shared" si="59"/>
        <v>80.70724841660801</v>
      </c>
      <c r="H393" s="109">
        <f t="shared" si="60"/>
        <v>1421</v>
      </c>
      <c r="I393" s="108">
        <f t="shared" si="61"/>
        <v>1146.85</v>
      </c>
      <c r="J393" s="108">
        <f t="shared" si="62"/>
        <v>80.70724841660801</v>
      </c>
      <c r="K393" s="111"/>
      <c r="L393" s="111"/>
      <c r="M393" s="67"/>
    </row>
    <row r="394" spans="1:13" s="19" customFormat="1" ht="12.75" customHeight="1">
      <c r="A394" s="46"/>
      <c r="B394" s="46"/>
      <c r="C394" s="82">
        <v>4129</v>
      </c>
      <c r="D394" s="59" t="s">
        <v>35</v>
      </c>
      <c r="E394" s="49">
        <v>89</v>
      </c>
      <c r="F394" s="110">
        <v>72.29</v>
      </c>
      <c r="G394" s="108">
        <f t="shared" si="59"/>
        <v>81.22471910112361</v>
      </c>
      <c r="H394" s="109">
        <f t="shared" si="60"/>
        <v>89</v>
      </c>
      <c r="I394" s="108">
        <f t="shared" si="61"/>
        <v>72.29</v>
      </c>
      <c r="J394" s="108">
        <f t="shared" si="62"/>
        <v>81.22471910112361</v>
      </c>
      <c r="K394" s="111"/>
      <c r="L394" s="111"/>
      <c r="M394" s="67"/>
    </row>
    <row r="395" spans="1:13" s="19" customFormat="1" ht="12.75" customHeight="1">
      <c r="A395" s="46"/>
      <c r="B395" s="46"/>
      <c r="C395" s="82">
        <v>4177</v>
      </c>
      <c r="D395" s="48" t="s">
        <v>125</v>
      </c>
      <c r="E395" s="49">
        <v>13158</v>
      </c>
      <c r="F395" s="110">
        <v>6312.87</v>
      </c>
      <c r="G395" s="108">
        <f t="shared" si="59"/>
        <v>47.977428180574556</v>
      </c>
      <c r="H395" s="109">
        <f t="shared" si="60"/>
        <v>13158</v>
      </c>
      <c r="I395" s="108">
        <f t="shared" si="61"/>
        <v>6312.87</v>
      </c>
      <c r="J395" s="108">
        <f t="shared" si="62"/>
        <v>47.977428180574556</v>
      </c>
      <c r="K395" s="111"/>
      <c r="L395" s="111"/>
      <c r="M395" s="67"/>
    </row>
    <row r="396" spans="1:13" s="19" customFormat="1" ht="12.75" customHeight="1">
      <c r="A396" s="46"/>
      <c r="B396" s="46"/>
      <c r="C396" s="82">
        <v>4179</v>
      </c>
      <c r="D396" s="48" t="s">
        <v>125</v>
      </c>
      <c r="E396" s="49">
        <v>1791</v>
      </c>
      <c r="F396" s="110">
        <v>891.13</v>
      </c>
      <c r="G396" s="108">
        <f t="shared" si="59"/>
        <v>49.75600223338917</v>
      </c>
      <c r="H396" s="109">
        <f t="shared" si="60"/>
        <v>1791</v>
      </c>
      <c r="I396" s="108">
        <f t="shared" si="61"/>
        <v>891.13</v>
      </c>
      <c r="J396" s="108">
        <f t="shared" si="62"/>
        <v>49.75600223338917</v>
      </c>
      <c r="K396" s="111"/>
      <c r="L396" s="111"/>
      <c r="M396" s="67"/>
    </row>
    <row r="397" spans="1:13" s="19" customFormat="1" ht="12.75" customHeight="1">
      <c r="A397" s="46"/>
      <c r="B397" s="46"/>
      <c r="C397" s="47">
        <v>4217</v>
      </c>
      <c r="D397" s="48" t="s">
        <v>36</v>
      </c>
      <c r="E397" s="49">
        <v>6784</v>
      </c>
      <c r="F397" s="110">
        <v>4056.35</v>
      </c>
      <c r="G397" s="108">
        <f t="shared" si="59"/>
        <v>59.792895047169814</v>
      </c>
      <c r="H397" s="109">
        <f t="shared" si="60"/>
        <v>6784</v>
      </c>
      <c r="I397" s="108">
        <f t="shared" si="61"/>
        <v>4056.35</v>
      </c>
      <c r="J397" s="108">
        <f t="shared" si="62"/>
        <v>59.792895047169814</v>
      </c>
      <c r="K397" s="111"/>
      <c r="L397" s="111"/>
      <c r="M397" s="67"/>
    </row>
    <row r="398" spans="1:13" s="19" customFormat="1" ht="12.75" customHeight="1">
      <c r="A398" s="46"/>
      <c r="B398" s="46"/>
      <c r="C398" s="47">
        <v>4219</v>
      </c>
      <c r="D398" s="48" t="s">
        <v>36</v>
      </c>
      <c r="E398" s="49">
        <v>836</v>
      </c>
      <c r="F398" s="110">
        <v>634.75</v>
      </c>
      <c r="G398" s="108">
        <f t="shared" si="59"/>
        <v>75.92703349282297</v>
      </c>
      <c r="H398" s="109">
        <f t="shared" si="60"/>
        <v>836</v>
      </c>
      <c r="I398" s="108">
        <f t="shared" si="61"/>
        <v>634.75</v>
      </c>
      <c r="J398" s="108">
        <f t="shared" si="62"/>
        <v>75.92703349282297</v>
      </c>
      <c r="K398" s="111"/>
      <c r="L398" s="111"/>
      <c r="M398" s="67"/>
    </row>
    <row r="399" spans="1:13" s="19" customFormat="1" ht="12.75" customHeight="1">
      <c r="A399" s="46"/>
      <c r="B399" s="46"/>
      <c r="C399" s="47">
        <v>4307</v>
      </c>
      <c r="D399" s="48" t="s">
        <v>41</v>
      </c>
      <c r="E399" s="49">
        <v>73564</v>
      </c>
      <c r="F399" s="110">
        <v>71467.93</v>
      </c>
      <c r="G399" s="108">
        <f t="shared" si="59"/>
        <v>97.15068511772061</v>
      </c>
      <c r="H399" s="109">
        <f t="shared" si="60"/>
        <v>73564</v>
      </c>
      <c r="I399" s="108">
        <f t="shared" si="61"/>
        <v>71467.93</v>
      </c>
      <c r="J399" s="108">
        <f t="shared" si="62"/>
        <v>97.15068511772061</v>
      </c>
      <c r="K399" s="111"/>
      <c r="L399" s="111"/>
      <c r="M399" s="67"/>
    </row>
    <row r="400" spans="1:13" s="19" customFormat="1" ht="12.75" customHeight="1">
      <c r="A400" s="46"/>
      <c r="B400" s="46"/>
      <c r="C400" s="47">
        <v>4309</v>
      </c>
      <c r="D400" s="48" t="s">
        <v>41</v>
      </c>
      <c r="E400" s="49">
        <v>3936</v>
      </c>
      <c r="F400" s="110">
        <v>3783.65</v>
      </c>
      <c r="G400" s="108">
        <f t="shared" si="59"/>
        <v>96.12931910569105</v>
      </c>
      <c r="H400" s="109">
        <f t="shared" si="60"/>
        <v>3936</v>
      </c>
      <c r="I400" s="108">
        <f t="shared" si="61"/>
        <v>3783.65</v>
      </c>
      <c r="J400" s="108">
        <f t="shared" si="62"/>
        <v>96.12931910569105</v>
      </c>
      <c r="K400" s="111"/>
      <c r="L400" s="111"/>
      <c r="M400" s="67"/>
    </row>
    <row r="401" spans="1:13" s="18" customFormat="1" ht="19.5" customHeight="1">
      <c r="A401" s="36">
        <v>854</v>
      </c>
      <c r="B401" s="36"/>
      <c r="C401" s="66"/>
      <c r="D401" s="38" t="s">
        <v>81</v>
      </c>
      <c r="E401" s="39">
        <f>SUM(E402,E420,E417)</f>
        <v>2448084</v>
      </c>
      <c r="F401" s="40">
        <f>SUM(F402,F420,F417)</f>
        <v>2263214.6599999997</v>
      </c>
      <c r="G401" s="40">
        <f>F401*100/E401</f>
        <v>92.44840699910623</v>
      </c>
      <c r="H401" s="39">
        <f>SUM(H402,H420,H417)</f>
        <v>2448084</v>
      </c>
      <c r="I401" s="40">
        <f>SUM(I402,I420,I417)</f>
        <v>2263214.6599999997</v>
      </c>
      <c r="J401" s="40">
        <f>I401*100/H401</f>
        <v>92.44840699910623</v>
      </c>
      <c r="K401" s="39"/>
      <c r="L401" s="40"/>
      <c r="M401" s="40"/>
    </row>
    <row r="402" spans="1:13" s="18" customFormat="1" ht="11.25" customHeight="1">
      <c r="A402" s="62"/>
      <c r="B402" s="62">
        <v>85401</v>
      </c>
      <c r="C402" s="62"/>
      <c r="D402" s="64" t="s">
        <v>78</v>
      </c>
      <c r="E402" s="65">
        <f>SUM(E403:E416)</f>
        <v>2278470</v>
      </c>
      <c r="F402" s="127">
        <f>SUM(F403:F416)</f>
        <v>2095672.9099999997</v>
      </c>
      <c r="G402" s="127">
        <f>F402*100/E402</f>
        <v>91.97720005091135</v>
      </c>
      <c r="H402" s="65">
        <f>SUM(H403:H416)</f>
        <v>2278470</v>
      </c>
      <c r="I402" s="127">
        <f>SUM(I403:I416)</f>
        <v>2095672.9099999997</v>
      </c>
      <c r="J402" s="127">
        <f>I402*100/H402</f>
        <v>91.97720005091135</v>
      </c>
      <c r="K402" s="65"/>
      <c r="L402" s="127"/>
      <c r="M402" s="127"/>
    </row>
    <row r="403" spans="1:13" s="19" customFormat="1" ht="12" customHeight="1">
      <c r="A403" s="68"/>
      <c r="B403" s="68"/>
      <c r="C403" s="47">
        <v>3020</v>
      </c>
      <c r="D403" s="48" t="s">
        <v>122</v>
      </c>
      <c r="E403" s="49">
        <v>176080</v>
      </c>
      <c r="F403" s="110">
        <v>152965.82</v>
      </c>
      <c r="G403" s="108">
        <f t="shared" si="59"/>
        <v>86.8729100408905</v>
      </c>
      <c r="H403" s="109">
        <f t="shared" si="60"/>
        <v>176080</v>
      </c>
      <c r="I403" s="108">
        <f t="shared" si="61"/>
        <v>152965.82</v>
      </c>
      <c r="J403" s="108">
        <f t="shared" si="62"/>
        <v>86.8729100408905</v>
      </c>
      <c r="K403" s="108"/>
      <c r="L403" s="108"/>
      <c r="M403" s="87"/>
    </row>
    <row r="404" spans="1:13" s="19" customFormat="1" ht="12" customHeight="1">
      <c r="A404" s="46"/>
      <c r="B404" s="46"/>
      <c r="C404" s="82">
        <v>4010</v>
      </c>
      <c r="D404" s="59" t="s">
        <v>44</v>
      </c>
      <c r="E404" s="49">
        <v>1493084</v>
      </c>
      <c r="F404" s="110">
        <v>1375436.68</v>
      </c>
      <c r="G404" s="108">
        <f t="shared" si="59"/>
        <v>92.12051565752496</v>
      </c>
      <c r="H404" s="109">
        <f t="shared" si="60"/>
        <v>1493084</v>
      </c>
      <c r="I404" s="108">
        <f t="shared" si="61"/>
        <v>1375436.68</v>
      </c>
      <c r="J404" s="108">
        <f t="shared" si="62"/>
        <v>92.12051565752496</v>
      </c>
      <c r="K404" s="111"/>
      <c r="L404" s="111"/>
      <c r="M404" s="67"/>
    </row>
    <row r="405" spans="1:13" s="19" customFormat="1" ht="12" customHeight="1">
      <c r="A405" s="46"/>
      <c r="B405" s="46"/>
      <c r="C405" s="82">
        <v>4040</v>
      </c>
      <c r="D405" s="59" t="s">
        <v>120</v>
      </c>
      <c r="E405" s="49">
        <v>79869</v>
      </c>
      <c r="F405" s="110">
        <v>79867.66</v>
      </c>
      <c r="G405" s="108">
        <f t="shared" si="59"/>
        <v>99.99832225268878</v>
      </c>
      <c r="H405" s="109">
        <f t="shared" si="60"/>
        <v>79869</v>
      </c>
      <c r="I405" s="108">
        <f t="shared" si="61"/>
        <v>79867.66</v>
      </c>
      <c r="J405" s="108">
        <f t="shared" si="62"/>
        <v>99.99832225268878</v>
      </c>
      <c r="K405" s="111"/>
      <c r="L405" s="111"/>
      <c r="M405" s="67"/>
    </row>
    <row r="406" spans="1:13" s="19" customFormat="1" ht="12" customHeight="1">
      <c r="A406" s="46"/>
      <c r="B406" s="46"/>
      <c r="C406" s="47">
        <v>4110</v>
      </c>
      <c r="D406" s="48" t="s">
        <v>77</v>
      </c>
      <c r="E406" s="49">
        <v>281450</v>
      </c>
      <c r="F406" s="110">
        <v>266652.89</v>
      </c>
      <c r="G406" s="108">
        <f t="shared" si="59"/>
        <v>94.74254396873334</v>
      </c>
      <c r="H406" s="109">
        <f t="shared" si="60"/>
        <v>281450</v>
      </c>
      <c r="I406" s="108">
        <f t="shared" si="61"/>
        <v>266652.89</v>
      </c>
      <c r="J406" s="108">
        <f t="shared" si="62"/>
        <v>94.74254396873334</v>
      </c>
      <c r="K406" s="111"/>
      <c r="L406" s="111"/>
      <c r="M406" s="67"/>
    </row>
    <row r="407" spans="1:13" s="19" customFormat="1" ht="12.75" customHeight="1">
      <c r="A407" s="46"/>
      <c r="B407" s="46"/>
      <c r="C407" s="82">
        <v>4120</v>
      </c>
      <c r="D407" s="59" t="s">
        <v>35</v>
      </c>
      <c r="E407" s="49">
        <v>47479</v>
      </c>
      <c r="F407" s="110">
        <v>32547.14</v>
      </c>
      <c r="G407" s="108">
        <f t="shared" si="59"/>
        <v>68.55060131847765</v>
      </c>
      <c r="H407" s="109">
        <f t="shared" si="60"/>
        <v>47479</v>
      </c>
      <c r="I407" s="108">
        <f t="shared" si="61"/>
        <v>32547.14</v>
      </c>
      <c r="J407" s="108">
        <f t="shared" si="62"/>
        <v>68.55060131847765</v>
      </c>
      <c r="K407" s="111"/>
      <c r="L407" s="111"/>
      <c r="M407" s="67"/>
    </row>
    <row r="408" spans="1:13" s="19" customFormat="1" ht="12.75" customHeight="1">
      <c r="A408" s="46"/>
      <c r="B408" s="46"/>
      <c r="C408" s="47">
        <v>4210</v>
      </c>
      <c r="D408" s="48" t="s">
        <v>36</v>
      </c>
      <c r="E408" s="49">
        <v>37500</v>
      </c>
      <c r="F408" s="110">
        <v>34055.3</v>
      </c>
      <c r="G408" s="108">
        <f t="shared" si="59"/>
        <v>90.81413333333334</v>
      </c>
      <c r="H408" s="109">
        <f t="shared" si="60"/>
        <v>37500</v>
      </c>
      <c r="I408" s="108">
        <f t="shared" si="61"/>
        <v>34055.3</v>
      </c>
      <c r="J408" s="108">
        <f t="shared" si="62"/>
        <v>90.81413333333334</v>
      </c>
      <c r="K408" s="111"/>
      <c r="L408" s="111"/>
      <c r="M408" s="67"/>
    </row>
    <row r="409" spans="1:13" s="19" customFormat="1" ht="12" customHeight="1">
      <c r="A409" s="46"/>
      <c r="B409" s="46"/>
      <c r="C409" s="47">
        <v>4240</v>
      </c>
      <c r="D409" s="48" t="s">
        <v>65</v>
      </c>
      <c r="E409" s="49">
        <v>28500</v>
      </c>
      <c r="F409" s="110">
        <v>25208.92</v>
      </c>
      <c r="G409" s="108">
        <f t="shared" si="59"/>
        <v>88.45235087719298</v>
      </c>
      <c r="H409" s="109">
        <f t="shared" si="60"/>
        <v>28500</v>
      </c>
      <c r="I409" s="108">
        <f t="shared" si="61"/>
        <v>25208.92</v>
      </c>
      <c r="J409" s="108">
        <f t="shared" si="62"/>
        <v>88.45235087719298</v>
      </c>
      <c r="K409" s="111"/>
      <c r="L409" s="111"/>
      <c r="M409" s="67"/>
    </row>
    <row r="410" spans="1:13" s="19" customFormat="1" ht="23.25" customHeight="1">
      <c r="A410" s="46"/>
      <c r="B410" s="46"/>
      <c r="C410" s="47">
        <v>4270</v>
      </c>
      <c r="D410" s="48" t="s">
        <v>83</v>
      </c>
      <c r="E410" s="49">
        <v>1600</v>
      </c>
      <c r="F410" s="110">
        <v>1353</v>
      </c>
      <c r="G410" s="108">
        <f t="shared" si="59"/>
        <v>84.5625</v>
      </c>
      <c r="H410" s="109">
        <f t="shared" si="60"/>
        <v>1600</v>
      </c>
      <c r="I410" s="108">
        <f t="shared" si="61"/>
        <v>1353</v>
      </c>
      <c r="J410" s="108">
        <f t="shared" si="62"/>
        <v>84.5625</v>
      </c>
      <c r="K410" s="111"/>
      <c r="L410" s="111"/>
      <c r="M410" s="67"/>
    </row>
    <row r="411" spans="1:13" s="19" customFormat="1" ht="12.75" customHeight="1">
      <c r="A411" s="46"/>
      <c r="B411" s="46"/>
      <c r="C411" s="47">
        <v>4280</v>
      </c>
      <c r="D411" s="48" t="s">
        <v>55</v>
      </c>
      <c r="E411" s="49">
        <v>3850</v>
      </c>
      <c r="F411" s="110">
        <v>2050</v>
      </c>
      <c r="G411" s="108">
        <f t="shared" si="59"/>
        <v>53.246753246753244</v>
      </c>
      <c r="H411" s="109">
        <f t="shared" si="60"/>
        <v>3850</v>
      </c>
      <c r="I411" s="108">
        <f t="shared" si="61"/>
        <v>2050</v>
      </c>
      <c r="J411" s="108">
        <f t="shared" si="62"/>
        <v>53.246753246753244</v>
      </c>
      <c r="K411" s="111"/>
      <c r="L411" s="111"/>
      <c r="M411" s="67"/>
    </row>
    <row r="412" spans="1:13" s="19" customFormat="1" ht="12" customHeight="1">
      <c r="A412" s="46"/>
      <c r="B412" s="46"/>
      <c r="C412" s="47">
        <v>4300</v>
      </c>
      <c r="D412" s="48" t="s">
        <v>41</v>
      </c>
      <c r="E412" s="49">
        <v>13700</v>
      </c>
      <c r="F412" s="110">
        <v>11683.88</v>
      </c>
      <c r="G412" s="108">
        <f t="shared" si="59"/>
        <v>85.28379562043796</v>
      </c>
      <c r="H412" s="109">
        <f t="shared" si="60"/>
        <v>13700</v>
      </c>
      <c r="I412" s="108">
        <f t="shared" si="61"/>
        <v>11683.88</v>
      </c>
      <c r="J412" s="108">
        <f t="shared" si="62"/>
        <v>85.28379562043796</v>
      </c>
      <c r="K412" s="111"/>
      <c r="L412" s="111"/>
      <c r="M412" s="67"/>
    </row>
    <row r="413" spans="1:13" s="19" customFormat="1" ht="15.75" customHeight="1">
      <c r="A413" s="46"/>
      <c r="B413" s="46"/>
      <c r="C413" s="151">
        <v>4360</v>
      </c>
      <c r="D413" s="69" t="s">
        <v>155</v>
      </c>
      <c r="E413" s="49">
        <v>1500</v>
      </c>
      <c r="F413" s="110">
        <v>1418.54</v>
      </c>
      <c r="G413" s="108">
        <f t="shared" si="59"/>
        <v>94.56933333333333</v>
      </c>
      <c r="H413" s="109">
        <f t="shared" si="60"/>
        <v>1500</v>
      </c>
      <c r="I413" s="108">
        <f t="shared" si="61"/>
        <v>1418.54</v>
      </c>
      <c r="J413" s="108">
        <f t="shared" si="62"/>
        <v>94.56933333333333</v>
      </c>
      <c r="K413" s="111"/>
      <c r="L413" s="111"/>
      <c r="M413" s="67"/>
    </row>
    <row r="414" spans="1:13" s="19" customFormat="1" ht="21" customHeight="1">
      <c r="A414" s="46"/>
      <c r="B414" s="46"/>
      <c r="C414" s="47">
        <v>4370</v>
      </c>
      <c r="D414" s="69" t="s">
        <v>156</v>
      </c>
      <c r="E414" s="49">
        <v>1050</v>
      </c>
      <c r="F414" s="110">
        <v>354.12</v>
      </c>
      <c r="G414" s="108">
        <f t="shared" si="59"/>
        <v>33.72571428571428</v>
      </c>
      <c r="H414" s="109">
        <f t="shared" si="60"/>
        <v>1050</v>
      </c>
      <c r="I414" s="108">
        <f t="shared" si="61"/>
        <v>354.12</v>
      </c>
      <c r="J414" s="108">
        <f t="shared" si="62"/>
        <v>33.72571428571428</v>
      </c>
      <c r="K414" s="111"/>
      <c r="L414" s="111"/>
      <c r="M414" s="67"/>
    </row>
    <row r="415" spans="1:13" s="19" customFormat="1" ht="12" customHeight="1">
      <c r="A415" s="46"/>
      <c r="B415" s="46"/>
      <c r="C415" s="47">
        <v>4410</v>
      </c>
      <c r="D415" s="48" t="s">
        <v>74</v>
      </c>
      <c r="E415" s="49">
        <v>1500</v>
      </c>
      <c r="F415" s="110">
        <v>770.96</v>
      </c>
      <c r="G415" s="108">
        <f t="shared" si="59"/>
        <v>51.397333333333336</v>
      </c>
      <c r="H415" s="109">
        <f t="shared" si="60"/>
        <v>1500</v>
      </c>
      <c r="I415" s="108">
        <f t="shared" si="61"/>
        <v>770.96</v>
      </c>
      <c r="J415" s="108">
        <f t="shared" si="62"/>
        <v>51.397333333333336</v>
      </c>
      <c r="K415" s="111"/>
      <c r="L415" s="111"/>
      <c r="M415" s="67"/>
    </row>
    <row r="416" spans="1:13" s="19" customFormat="1" ht="12" customHeight="1">
      <c r="A416" s="46"/>
      <c r="B416" s="46"/>
      <c r="C416" s="47">
        <v>4440</v>
      </c>
      <c r="D416" s="48" t="s">
        <v>68</v>
      </c>
      <c r="E416" s="49">
        <v>111308</v>
      </c>
      <c r="F416" s="110">
        <v>111308</v>
      </c>
      <c r="G416" s="108">
        <f t="shared" si="59"/>
        <v>100</v>
      </c>
      <c r="H416" s="109">
        <f t="shared" si="60"/>
        <v>111308</v>
      </c>
      <c r="I416" s="108">
        <f t="shared" si="61"/>
        <v>111308</v>
      </c>
      <c r="J416" s="108">
        <f t="shared" si="62"/>
        <v>100</v>
      </c>
      <c r="K416" s="111"/>
      <c r="L416" s="111"/>
      <c r="M416" s="67"/>
    </row>
    <row r="417" spans="1:13" s="19" customFormat="1" ht="24.75" customHeight="1">
      <c r="A417" s="41"/>
      <c r="B417" s="41">
        <v>85412</v>
      </c>
      <c r="C417" s="41"/>
      <c r="D417" s="43" t="s">
        <v>149</v>
      </c>
      <c r="E417" s="44">
        <f>SUM(E418:E419)</f>
        <v>14200</v>
      </c>
      <c r="F417" s="45">
        <f>SUM(F418:F419)</f>
        <v>12761.75</v>
      </c>
      <c r="G417" s="45">
        <f>F417*100/E417</f>
        <v>89.87147887323944</v>
      </c>
      <c r="H417" s="44">
        <f>SUM(H418:H419)</f>
        <v>14200</v>
      </c>
      <c r="I417" s="45">
        <f>SUM(I418:I419)</f>
        <v>12761.75</v>
      </c>
      <c r="J417" s="45">
        <f>I417*100/H417</f>
        <v>89.87147887323944</v>
      </c>
      <c r="K417" s="45"/>
      <c r="L417" s="45"/>
      <c r="M417" s="45"/>
    </row>
    <row r="418" spans="1:13" s="19" customFormat="1" ht="14.25" customHeight="1">
      <c r="A418" s="46"/>
      <c r="B418" s="46"/>
      <c r="C418" s="82">
        <v>4210</v>
      </c>
      <c r="D418" s="48" t="s">
        <v>51</v>
      </c>
      <c r="E418" s="49">
        <v>4000</v>
      </c>
      <c r="F418" s="110">
        <v>2561.75</v>
      </c>
      <c r="G418" s="108">
        <f t="shared" si="59"/>
        <v>64.04375</v>
      </c>
      <c r="H418" s="109">
        <f t="shared" si="60"/>
        <v>4000</v>
      </c>
      <c r="I418" s="108">
        <f t="shared" si="61"/>
        <v>2561.75</v>
      </c>
      <c r="J418" s="108">
        <f t="shared" si="62"/>
        <v>64.04375</v>
      </c>
      <c r="K418" s="111"/>
      <c r="L418" s="111"/>
      <c r="M418" s="67"/>
    </row>
    <row r="419" spans="1:13" s="19" customFormat="1" ht="12.75" customHeight="1">
      <c r="A419" s="46"/>
      <c r="B419" s="46"/>
      <c r="C419" s="46">
        <v>4300</v>
      </c>
      <c r="D419" s="69" t="s">
        <v>41</v>
      </c>
      <c r="E419" s="70">
        <v>10200</v>
      </c>
      <c r="F419" s="112">
        <v>10200</v>
      </c>
      <c r="G419" s="113">
        <f t="shared" si="59"/>
        <v>100</v>
      </c>
      <c r="H419" s="125">
        <f t="shared" si="60"/>
        <v>10200</v>
      </c>
      <c r="I419" s="113">
        <f t="shared" si="61"/>
        <v>10200</v>
      </c>
      <c r="J419" s="113">
        <f t="shared" si="62"/>
        <v>100</v>
      </c>
      <c r="K419" s="114"/>
      <c r="L419" s="114"/>
      <c r="M419" s="73"/>
    </row>
    <row r="420" spans="1:13" s="20" customFormat="1" ht="14.25" customHeight="1">
      <c r="A420" s="41"/>
      <c r="B420" s="41">
        <v>85415</v>
      </c>
      <c r="C420" s="41"/>
      <c r="D420" s="43" t="s">
        <v>80</v>
      </c>
      <c r="E420" s="44">
        <f>E421+E422</f>
        <v>155414</v>
      </c>
      <c r="F420" s="45">
        <f>F421+F422</f>
        <v>154780</v>
      </c>
      <c r="G420" s="45">
        <f>F420*100/E420</f>
        <v>99.59205734361126</v>
      </c>
      <c r="H420" s="44">
        <f>H421+H422</f>
        <v>155414</v>
      </c>
      <c r="I420" s="45">
        <f>I421+I422</f>
        <v>154780</v>
      </c>
      <c r="J420" s="45">
        <f>I420*100/H420</f>
        <v>99.59205734361126</v>
      </c>
      <c r="K420" s="44"/>
      <c r="L420" s="44"/>
      <c r="M420" s="45"/>
    </row>
    <row r="421" spans="1:13" s="19" customFormat="1" ht="11.25" customHeight="1">
      <c r="A421" s="46"/>
      <c r="B421" s="46"/>
      <c r="C421" s="82">
        <v>3240</v>
      </c>
      <c r="D421" s="59" t="s">
        <v>138</v>
      </c>
      <c r="E421" s="83">
        <v>138539</v>
      </c>
      <c r="F421" s="107">
        <v>137905</v>
      </c>
      <c r="G421" s="108">
        <f t="shared" si="59"/>
        <v>99.54236713127712</v>
      </c>
      <c r="H421" s="109">
        <f t="shared" si="60"/>
        <v>138539</v>
      </c>
      <c r="I421" s="108">
        <f t="shared" si="61"/>
        <v>137905</v>
      </c>
      <c r="J421" s="108">
        <f t="shared" si="62"/>
        <v>99.54236713127712</v>
      </c>
      <c r="K421" s="107"/>
      <c r="L421" s="107"/>
      <c r="M421" s="174"/>
    </row>
    <row r="422" spans="1:13" s="19" customFormat="1" ht="11.25" customHeight="1">
      <c r="A422" s="105"/>
      <c r="B422" s="105"/>
      <c r="C422" s="105">
        <v>4210</v>
      </c>
      <c r="D422" s="101" t="s">
        <v>51</v>
      </c>
      <c r="E422" s="90">
        <v>16875</v>
      </c>
      <c r="F422" s="119">
        <v>16875</v>
      </c>
      <c r="G422" s="117">
        <f t="shared" si="59"/>
        <v>100</v>
      </c>
      <c r="H422" s="118">
        <f t="shared" si="60"/>
        <v>16875</v>
      </c>
      <c r="I422" s="117">
        <f t="shared" si="61"/>
        <v>16875</v>
      </c>
      <c r="J422" s="117">
        <f t="shared" si="62"/>
        <v>100</v>
      </c>
      <c r="K422" s="119"/>
      <c r="L422" s="119"/>
      <c r="M422" s="92"/>
    </row>
    <row r="423" spans="1:13" s="18" customFormat="1" ht="20.25" customHeight="1">
      <c r="A423" s="36">
        <v>900</v>
      </c>
      <c r="B423" s="36"/>
      <c r="C423" s="66"/>
      <c r="D423" s="38" t="s">
        <v>19</v>
      </c>
      <c r="E423" s="39">
        <f>E424+E428+E430+E434+E436+E441</f>
        <v>6795079</v>
      </c>
      <c r="F423" s="40">
        <f>F424+F428+F430+F434+F436+F441</f>
        <v>6054877.64</v>
      </c>
      <c r="G423" s="40">
        <f>F423*100/E423</f>
        <v>89.10680273180047</v>
      </c>
      <c r="H423" s="39">
        <f>H424+H428+H430+H434+H436+H441</f>
        <v>3155505</v>
      </c>
      <c r="I423" s="40">
        <f>I424+I428+I430+I434+I436+I441</f>
        <v>2876273.7199999997</v>
      </c>
      <c r="J423" s="40">
        <f>I423*100/H423</f>
        <v>91.15097963717376</v>
      </c>
      <c r="K423" s="39">
        <f>K424+K428+K430+K434+K436+K441</f>
        <v>3639574</v>
      </c>
      <c r="L423" s="40">
        <f>L424+L428+L430+L434+L436+L441</f>
        <v>3178603.92</v>
      </c>
      <c r="M423" s="40">
        <f>L423*100/K423</f>
        <v>87.33450453267334</v>
      </c>
    </row>
    <row r="424" spans="1:13" s="18" customFormat="1" ht="13.5" customHeight="1">
      <c r="A424" s="62"/>
      <c r="B424" s="62">
        <v>90001</v>
      </c>
      <c r="C424" s="62"/>
      <c r="D424" s="64" t="s">
        <v>164</v>
      </c>
      <c r="E424" s="65">
        <f>SUM(E425:E427)</f>
        <v>2679296</v>
      </c>
      <c r="F424" s="127">
        <f>SUM(F425:F427)</f>
        <v>2219111.9699999997</v>
      </c>
      <c r="G424" s="45">
        <f>F424*100/E424</f>
        <v>82.82444231619051</v>
      </c>
      <c r="H424" s="65">
        <f>SUM(H425:H427)</f>
        <v>83719</v>
      </c>
      <c r="I424" s="127">
        <f>SUM(I425:I427)</f>
        <v>83717.8</v>
      </c>
      <c r="J424" s="44">
        <f>I424*100/H424</f>
        <v>99.9985666336196</v>
      </c>
      <c r="K424" s="65">
        <f>SUM(K425:K427)</f>
        <v>2595577</v>
      </c>
      <c r="L424" s="127">
        <f>SUM(L425:L427)</f>
        <v>2135394.17</v>
      </c>
      <c r="M424" s="45">
        <f>L424*100/K424</f>
        <v>82.27049977712085</v>
      </c>
    </row>
    <row r="425" spans="1:13" s="18" customFormat="1" ht="11.25" customHeight="1">
      <c r="A425" s="68"/>
      <c r="B425" s="68"/>
      <c r="C425" s="47">
        <v>4270</v>
      </c>
      <c r="D425" s="48" t="s">
        <v>71</v>
      </c>
      <c r="E425" s="49">
        <v>13838</v>
      </c>
      <c r="F425" s="61">
        <v>13837.5</v>
      </c>
      <c r="G425" s="111">
        <f t="shared" si="59"/>
        <v>99.99638676109264</v>
      </c>
      <c r="H425" s="120">
        <f t="shared" si="60"/>
        <v>13838</v>
      </c>
      <c r="I425" s="111">
        <f t="shared" si="61"/>
        <v>13837.5</v>
      </c>
      <c r="J425" s="111">
        <f t="shared" si="62"/>
        <v>99.99638676109264</v>
      </c>
      <c r="K425" s="97"/>
      <c r="L425" s="97"/>
      <c r="M425" s="67"/>
    </row>
    <row r="426" spans="1:13" s="18" customFormat="1" ht="11.25" customHeight="1">
      <c r="A426" s="46"/>
      <c r="B426" s="46"/>
      <c r="C426" s="47">
        <v>4300</v>
      </c>
      <c r="D426" s="48" t="s">
        <v>100</v>
      </c>
      <c r="E426" s="49">
        <v>69881</v>
      </c>
      <c r="F426" s="61">
        <v>69880.3</v>
      </c>
      <c r="G426" s="111">
        <f>F426*100/E426</f>
        <v>99.99899829710508</v>
      </c>
      <c r="H426" s="120">
        <f>E426</f>
        <v>69881</v>
      </c>
      <c r="I426" s="111">
        <f>F426</f>
        <v>69880.3</v>
      </c>
      <c r="J426" s="111">
        <f>I426*100/H426</f>
        <v>99.99899829710508</v>
      </c>
      <c r="K426" s="97"/>
      <c r="L426" s="97"/>
      <c r="M426" s="67"/>
    </row>
    <row r="427" spans="1:13" s="18" customFormat="1" ht="10.5" customHeight="1">
      <c r="A427" s="46"/>
      <c r="B427" s="46"/>
      <c r="C427" s="145">
        <v>6050</v>
      </c>
      <c r="D427" s="101" t="s">
        <v>137</v>
      </c>
      <c r="E427" s="90">
        <v>2595577</v>
      </c>
      <c r="F427" s="102">
        <v>2135394.17</v>
      </c>
      <c r="G427" s="119">
        <f>F427*100/E427</f>
        <v>82.27049977712085</v>
      </c>
      <c r="H427" s="123"/>
      <c r="I427" s="119"/>
      <c r="J427" s="119"/>
      <c r="K427" s="102">
        <f>E427</f>
        <v>2595577</v>
      </c>
      <c r="L427" s="102">
        <f>F427</f>
        <v>2135394.17</v>
      </c>
      <c r="M427" s="92">
        <f>L427*100/K427</f>
        <v>82.27049977712085</v>
      </c>
    </row>
    <row r="428" spans="1:13" s="18" customFormat="1" ht="12.75" customHeight="1">
      <c r="A428" s="41"/>
      <c r="B428" s="41">
        <v>90002</v>
      </c>
      <c r="C428" s="41"/>
      <c r="D428" s="43" t="s">
        <v>114</v>
      </c>
      <c r="E428" s="44">
        <f>SUM(E429)</f>
        <v>312000</v>
      </c>
      <c r="F428" s="45">
        <f>SUM(F429)</f>
        <v>305830</v>
      </c>
      <c r="G428" s="45">
        <f>F428*100/E428</f>
        <v>98.0224358974359</v>
      </c>
      <c r="H428" s="44">
        <f>SUM(H429)</f>
        <v>312000</v>
      </c>
      <c r="I428" s="45">
        <f>SUM(I429)</f>
        <v>305830</v>
      </c>
      <c r="J428" s="45">
        <f>I428*100/H428</f>
        <v>98.0224358974359</v>
      </c>
      <c r="K428" s="45"/>
      <c r="L428" s="45"/>
      <c r="M428" s="45"/>
    </row>
    <row r="429" spans="1:13" s="18" customFormat="1" ht="11.25" customHeight="1">
      <c r="A429" s="105"/>
      <c r="B429" s="105"/>
      <c r="C429" s="105">
        <v>4300</v>
      </c>
      <c r="D429" s="141" t="s">
        <v>100</v>
      </c>
      <c r="E429" s="55">
        <v>312000</v>
      </c>
      <c r="F429" s="74">
        <v>305830</v>
      </c>
      <c r="G429" s="113">
        <f t="shared" si="59"/>
        <v>98.0224358974359</v>
      </c>
      <c r="H429" s="125">
        <f t="shared" si="60"/>
        <v>312000</v>
      </c>
      <c r="I429" s="113">
        <f t="shared" si="61"/>
        <v>305830</v>
      </c>
      <c r="J429" s="113">
        <f t="shared" si="62"/>
        <v>98.0224358974359</v>
      </c>
      <c r="K429" s="103"/>
      <c r="L429" s="103"/>
      <c r="M429" s="104"/>
    </row>
    <row r="430" spans="1:13" s="18" customFormat="1" ht="13.5" customHeight="1">
      <c r="A430" s="157"/>
      <c r="B430" s="157">
        <v>90003</v>
      </c>
      <c r="C430" s="157"/>
      <c r="D430" s="158" t="s">
        <v>82</v>
      </c>
      <c r="E430" s="44">
        <f>SUM(E431:E433)</f>
        <v>604387</v>
      </c>
      <c r="F430" s="45">
        <f>SUM(F431:F433)</f>
        <v>397810.39999999997</v>
      </c>
      <c r="G430" s="45">
        <f>F430*100/E430</f>
        <v>65.82047595332129</v>
      </c>
      <c r="H430" s="44">
        <f>SUM(H431:H433)</f>
        <v>538387</v>
      </c>
      <c r="I430" s="45">
        <f>SUM(I431:I433)</f>
        <v>331810.63999999996</v>
      </c>
      <c r="J430" s="45">
        <f>I430*100/H430</f>
        <v>61.63050742309899</v>
      </c>
      <c r="K430" s="44">
        <f>SUM(K431:K433)</f>
        <v>66000</v>
      </c>
      <c r="L430" s="45">
        <f>SUM(L431:L433)</f>
        <v>65999.76</v>
      </c>
      <c r="M430" s="44">
        <f>L430*100/K430</f>
        <v>99.99963636363636</v>
      </c>
    </row>
    <row r="431" spans="1:13" s="19" customFormat="1" ht="11.25" customHeight="1">
      <c r="A431" s="46"/>
      <c r="B431" s="46"/>
      <c r="C431" s="82">
        <v>4210</v>
      </c>
      <c r="D431" s="59" t="s">
        <v>79</v>
      </c>
      <c r="E431" s="83">
        <v>9000</v>
      </c>
      <c r="F431" s="84">
        <v>2868.92</v>
      </c>
      <c r="G431" s="108">
        <f t="shared" si="59"/>
        <v>31.87688888888889</v>
      </c>
      <c r="H431" s="109">
        <f t="shared" si="60"/>
        <v>9000</v>
      </c>
      <c r="I431" s="108">
        <f t="shared" si="61"/>
        <v>2868.92</v>
      </c>
      <c r="J431" s="108">
        <f t="shared" si="62"/>
        <v>31.87688888888889</v>
      </c>
      <c r="K431" s="95"/>
      <c r="L431" s="95"/>
      <c r="M431" s="87"/>
    </row>
    <row r="432" spans="1:13" s="19" customFormat="1" ht="11.25" customHeight="1">
      <c r="A432" s="46"/>
      <c r="B432" s="46"/>
      <c r="C432" s="47">
        <v>4300</v>
      </c>
      <c r="D432" s="48" t="s">
        <v>41</v>
      </c>
      <c r="E432" s="49">
        <v>529387</v>
      </c>
      <c r="F432" s="61">
        <v>328941.72</v>
      </c>
      <c r="G432" s="110">
        <f t="shared" si="59"/>
        <v>62.13634260002606</v>
      </c>
      <c r="H432" s="340">
        <f t="shared" si="60"/>
        <v>529387</v>
      </c>
      <c r="I432" s="110">
        <f t="shared" si="61"/>
        <v>328941.72</v>
      </c>
      <c r="J432" s="110">
        <f t="shared" si="62"/>
        <v>62.13634260002606</v>
      </c>
      <c r="K432" s="61"/>
      <c r="L432" s="61"/>
      <c r="M432" s="60"/>
    </row>
    <row r="433" spans="1:13" s="19" customFormat="1" ht="21.75" customHeight="1">
      <c r="A433" s="46"/>
      <c r="B433" s="46"/>
      <c r="C433" s="100">
        <v>6060</v>
      </c>
      <c r="D433" s="101" t="s">
        <v>174</v>
      </c>
      <c r="E433" s="90">
        <v>66000</v>
      </c>
      <c r="F433" s="91">
        <v>65999.76</v>
      </c>
      <c r="G433" s="116">
        <f t="shared" si="59"/>
        <v>99.99963636363636</v>
      </c>
      <c r="H433" s="341"/>
      <c r="I433" s="116"/>
      <c r="J433" s="116"/>
      <c r="K433" s="91">
        <f>E433</f>
        <v>66000</v>
      </c>
      <c r="L433" s="91">
        <f>F433</f>
        <v>65999.76</v>
      </c>
      <c r="M433" s="342">
        <f>L433*100/K433</f>
        <v>99.99963636363636</v>
      </c>
    </row>
    <row r="434" spans="1:13" s="19" customFormat="1" ht="12.75" customHeight="1">
      <c r="A434" s="41"/>
      <c r="B434" s="41">
        <v>90004</v>
      </c>
      <c r="C434" s="41"/>
      <c r="D434" s="43" t="s">
        <v>160</v>
      </c>
      <c r="E434" s="44">
        <f>SUM(E435:E435)</f>
        <v>330000</v>
      </c>
      <c r="F434" s="45">
        <f>SUM(F435:F435)</f>
        <v>329991.19</v>
      </c>
      <c r="G434" s="45">
        <f>F434*100/E434</f>
        <v>99.99733030303031</v>
      </c>
      <c r="H434" s="44">
        <f>SUM(H435:H435)</f>
        <v>330000</v>
      </c>
      <c r="I434" s="45">
        <f>SUM(I435:I435)</f>
        <v>329991.19</v>
      </c>
      <c r="J434" s="44">
        <f>I434*100/H434</f>
        <v>99.99733030303031</v>
      </c>
      <c r="K434" s="45"/>
      <c r="L434" s="45"/>
      <c r="M434" s="45"/>
    </row>
    <row r="435" spans="1:13" s="19" customFormat="1" ht="17.25" customHeight="1">
      <c r="A435" s="105"/>
      <c r="B435" s="105"/>
      <c r="C435" s="68">
        <v>4300</v>
      </c>
      <c r="D435" s="69" t="s">
        <v>41</v>
      </c>
      <c r="E435" s="70">
        <v>330000</v>
      </c>
      <c r="F435" s="71">
        <v>329991.19</v>
      </c>
      <c r="G435" s="108">
        <f>F435*100/E435</f>
        <v>99.99733030303031</v>
      </c>
      <c r="H435" s="109">
        <f>E435</f>
        <v>330000</v>
      </c>
      <c r="I435" s="108">
        <f>F435</f>
        <v>329991.19</v>
      </c>
      <c r="J435" s="108">
        <f>I435*100/H435</f>
        <v>99.99733030303031</v>
      </c>
      <c r="K435" s="93"/>
      <c r="L435" s="102"/>
      <c r="M435" s="92"/>
    </row>
    <row r="436" spans="1:13" s="20" customFormat="1" ht="15" customHeight="1">
      <c r="A436" s="41"/>
      <c r="B436" s="41">
        <v>90015</v>
      </c>
      <c r="C436" s="41"/>
      <c r="D436" s="43" t="s">
        <v>20</v>
      </c>
      <c r="E436" s="44">
        <f>SUM(E437:E440)</f>
        <v>2436436</v>
      </c>
      <c r="F436" s="45">
        <f>SUM(F437:F440)</f>
        <v>2391156.8</v>
      </c>
      <c r="G436" s="45">
        <f>F436*100/E436</f>
        <v>98.14158057096512</v>
      </c>
      <c r="H436" s="44">
        <f>SUM(H437:H440)</f>
        <v>1458439</v>
      </c>
      <c r="I436" s="45">
        <f>SUM(I437:I440)</f>
        <v>1413946.81</v>
      </c>
      <c r="J436" s="45">
        <f>I436*100/H436</f>
        <v>96.94932801440444</v>
      </c>
      <c r="K436" s="44">
        <f>SUM(K438:K440)</f>
        <v>977997</v>
      </c>
      <c r="L436" s="45">
        <f>SUM(L438:L440)</f>
        <v>977209.99</v>
      </c>
      <c r="M436" s="45">
        <f>L436*100/K436</f>
        <v>99.9195283830114</v>
      </c>
    </row>
    <row r="437" spans="1:13" s="348" customFormat="1" ht="15" customHeight="1">
      <c r="A437" s="152"/>
      <c r="B437" s="152"/>
      <c r="C437" s="134">
        <v>4210</v>
      </c>
      <c r="D437" s="59" t="s">
        <v>79</v>
      </c>
      <c r="E437" s="130">
        <v>10000</v>
      </c>
      <c r="F437" s="174">
        <v>5480.66</v>
      </c>
      <c r="G437" s="87">
        <f>F437*100/E437</f>
        <v>54.8066</v>
      </c>
      <c r="H437" s="343">
        <f>E437</f>
        <v>10000</v>
      </c>
      <c r="I437" s="87">
        <f>F437</f>
        <v>5480.66</v>
      </c>
      <c r="J437" s="87">
        <f>I437*100/H437</f>
        <v>54.8066</v>
      </c>
      <c r="K437" s="343"/>
      <c r="L437" s="87"/>
      <c r="M437" s="87"/>
    </row>
    <row r="438" spans="1:13" s="19" customFormat="1" ht="14.25" customHeight="1">
      <c r="A438" s="46"/>
      <c r="B438" s="46"/>
      <c r="C438" s="82">
        <v>4260</v>
      </c>
      <c r="D438" s="59" t="s">
        <v>66</v>
      </c>
      <c r="E438" s="83">
        <v>1226786</v>
      </c>
      <c r="F438" s="84">
        <v>1199545.1</v>
      </c>
      <c r="G438" s="108">
        <f t="shared" si="59"/>
        <v>97.77949047348112</v>
      </c>
      <c r="H438" s="109">
        <f t="shared" si="60"/>
        <v>1226786</v>
      </c>
      <c r="I438" s="108">
        <f t="shared" si="61"/>
        <v>1199545.1</v>
      </c>
      <c r="J438" s="108">
        <f t="shared" si="62"/>
        <v>97.77949047348112</v>
      </c>
      <c r="K438" s="95"/>
      <c r="L438" s="95"/>
      <c r="M438" s="87"/>
    </row>
    <row r="439" spans="1:13" s="19" customFormat="1" ht="22.5" customHeight="1">
      <c r="A439" s="46"/>
      <c r="B439" s="46"/>
      <c r="C439" s="47">
        <v>4270</v>
      </c>
      <c r="D439" s="48" t="s">
        <v>83</v>
      </c>
      <c r="E439" s="49">
        <v>221653</v>
      </c>
      <c r="F439" s="61">
        <v>208921.05</v>
      </c>
      <c r="G439" s="108">
        <f t="shared" si="59"/>
        <v>94.2559090109315</v>
      </c>
      <c r="H439" s="109">
        <f t="shared" si="60"/>
        <v>221653</v>
      </c>
      <c r="I439" s="108">
        <f t="shared" si="61"/>
        <v>208921.05</v>
      </c>
      <c r="J439" s="108">
        <f t="shared" si="62"/>
        <v>94.2559090109315</v>
      </c>
      <c r="K439" s="97"/>
      <c r="L439" s="97"/>
      <c r="M439" s="67"/>
    </row>
    <row r="440" spans="1:13" s="19" customFormat="1" ht="15.75" customHeight="1">
      <c r="A440" s="105"/>
      <c r="B440" s="105"/>
      <c r="C440" s="145">
        <v>6050</v>
      </c>
      <c r="D440" s="101" t="s">
        <v>137</v>
      </c>
      <c r="E440" s="90">
        <v>977997</v>
      </c>
      <c r="F440" s="102">
        <v>977209.99</v>
      </c>
      <c r="G440" s="108">
        <f t="shared" si="59"/>
        <v>99.9195283830114</v>
      </c>
      <c r="H440" s="109"/>
      <c r="I440" s="108"/>
      <c r="J440" s="108"/>
      <c r="K440" s="102">
        <f>E440</f>
        <v>977997</v>
      </c>
      <c r="L440" s="102">
        <f>F440</f>
        <v>977209.99</v>
      </c>
      <c r="M440" s="92">
        <f>L440*100/K440</f>
        <v>99.9195283830114</v>
      </c>
    </row>
    <row r="441" spans="1:13" s="19" customFormat="1" ht="27.75" customHeight="1">
      <c r="A441" s="41"/>
      <c r="B441" s="41">
        <v>90019</v>
      </c>
      <c r="C441" s="41"/>
      <c r="D441" s="154" t="s">
        <v>194</v>
      </c>
      <c r="E441" s="44">
        <f>SUM(E442:E444)</f>
        <v>432960</v>
      </c>
      <c r="F441" s="45">
        <f>SUM(F442:F444)</f>
        <v>410977.27999999997</v>
      </c>
      <c r="G441" s="45">
        <f>F441*100/E441</f>
        <v>94.92269031781227</v>
      </c>
      <c r="H441" s="44">
        <f>SUM(H442:H444)</f>
        <v>432960</v>
      </c>
      <c r="I441" s="45">
        <f>SUM(I442:I444)</f>
        <v>410977.27999999997</v>
      </c>
      <c r="J441" s="45">
        <f>I441*100/H441</f>
        <v>94.92269031781227</v>
      </c>
      <c r="K441" s="45"/>
      <c r="L441" s="45"/>
      <c r="M441" s="45"/>
    </row>
    <row r="442" spans="1:13" s="19" customFormat="1" ht="14.25" customHeight="1">
      <c r="A442" s="46"/>
      <c r="B442" s="46"/>
      <c r="C442" s="82">
        <v>4210</v>
      </c>
      <c r="D442" s="59" t="s">
        <v>79</v>
      </c>
      <c r="E442" s="83">
        <v>9100</v>
      </c>
      <c r="F442" s="84">
        <v>945</v>
      </c>
      <c r="G442" s="108">
        <f aca="true" t="shared" si="63" ref="G442:G475">F442*100/E442</f>
        <v>10.384615384615385</v>
      </c>
      <c r="H442" s="109">
        <f aca="true" t="shared" si="64" ref="H442:H475">E442</f>
        <v>9100</v>
      </c>
      <c r="I442" s="108">
        <f aca="true" t="shared" si="65" ref="I442:I475">F442</f>
        <v>945</v>
      </c>
      <c r="J442" s="108">
        <f aca="true" t="shared" si="66" ref="J442:J475">I442*100/H442</f>
        <v>10.384615384615385</v>
      </c>
      <c r="K442" s="95"/>
      <c r="L442" s="95"/>
      <c r="M442" s="87"/>
    </row>
    <row r="443" spans="1:13" s="19" customFormat="1" ht="15.75" customHeight="1">
      <c r="A443" s="46"/>
      <c r="B443" s="46"/>
      <c r="C443" s="47">
        <v>4300</v>
      </c>
      <c r="D443" s="48" t="s">
        <v>41</v>
      </c>
      <c r="E443" s="49">
        <v>144000</v>
      </c>
      <c r="F443" s="61">
        <v>130172.48</v>
      </c>
      <c r="G443" s="108">
        <f t="shared" si="63"/>
        <v>90.39755555555556</v>
      </c>
      <c r="H443" s="109">
        <f t="shared" si="64"/>
        <v>144000</v>
      </c>
      <c r="I443" s="108">
        <f t="shared" si="65"/>
        <v>130172.48</v>
      </c>
      <c r="J443" s="108">
        <f t="shared" si="66"/>
        <v>90.39755555555556</v>
      </c>
      <c r="K443" s="97"/>
      <c r="L443" s="97"/>
      <c r="M443" s="67"/>
    </row>
    <row r="444" spans="1:13" s="19" customFormat="1" ht="24.75" customHeight="1">
      <c r="A444" s="46"/>
      <c r="B444" s="46"/>
      <c r="C444" s="82">
        <v>4600</v>
      </c>
      <c r="D444" s="59" t="s">
        <v>237</v>
      </c>
      <c r="E444" s="83">
        <v>279860</v>
      </c>
      <c r="F444" s="84">
        <v>279859.8</v>
      </c>
      <c r="G444" s="108">
        <f t="shared" si="63"/>
        <v>99.99992853569643</v>
      </c>
      <c r="H444" s="109">
        <f>E444</f>
        <v>279860</v>
      </c>
      <c r="I444" s="108">
        <f>F444</f>
        <v>279859.8</v>
      </c>
      <c r="J444" s="108">
        <f>I444*100/H444</f>
        <v>99.99992853569643</v>
      </c>
      <c r="K444" s="95"/>
      <c r="L444" s="95"/>
      <c r="M444" s="87"/>
    </row>
    <row r="445" spans="1:13" s="18" customFormat="1" ht="23.25" customHeight="1">
      <c r="A445" s="36">
        <v>921</v>
      </c>
      <c r="B445" s="36"/>
      <c r="C445" s="66"/>
      <c r="D445" s="38" t="s">
        <v>84</v>
      </c>
      <c r="E445" s="39">
        <f>E446+E449+E451</f>
        <v>3347380</v>
      </c>
      <c r="F445" s="40">
        <f>F446+F449+F451</f>
        <v>3347362.24</v>
      </c>
      <c r="G445" s="40">
        <f>F445*100/E445</f>
        <v>99.99946943579755</v>
      </c>
      <c r="H445" s="39">
        <f>H446+H449+H451</f>
        <v>3254000</v>
      </c>
      <c r="I445" s="40">
        <f>I446+I449+I451</f>
        <v>3253982.5</v>
      </c>
      <c r="J445" s="39">
        <f>I445*100/H445</f>
        <v>99.99946220036878</v>
      </c>
      <c r="K445" s="39">
        <f>K446+K449+K451</f>
        <v>93380</v>
      </c>
      <c r="L445" s="39">
        <f>L446+L449+L451</f>
        <v>93379.74</v>
      </c>
      <c r="M445" s="39">
        <f>L445*100/K445</f>
        <v>99.99972156778753</v>
      </c>
    </row>
    <row r="446" spans="1:13" s="18" customFormat="1" ht="15" customHeight="1">
      <c r="A446" s="62"/>
      <c r="B446" s="62">
        <v>92109</v>
      </c>
      <c r="C446" s="62"/>
      <c r="D446" s="64" t="s">
        <v>85</v>
      </c>
      <c r="E446" s="65">
        <f>SUM(E447:E448)</f>
        <v>2547380</v>
      </c>
      <c r="F446" s="127">
        <f>SUM(F447:F448)</f>
        <v>2547379.74</v>
      </c>
      <c r="G446" s="45">
        <f>F446*100/E446</f>
        <v>99.99998979343484</v>
      </c>
      <c r="H446" s="65">
        <f>SUM(H447:H448)</f>
        <v>2454000</v>
      </c>
      <c r="I446" s="127">
        <f>SUM(I447:I448)</f>
        <v>2454000</v>
      </c>
      <c r="J446" s="44">
        <f>I446*100/H446</f>
        <v>100</v>
      </c>
      <c r="K446" s="65">
        <f>SUM(K447:K448)</f>
        <v>93380</v>
      </c>
      <c r="L446" s="127">
        <f>SUM(L447:L448)</f>
        <v>93379.74</v>
      </c>
      <c r="M446" s="44">
        <f>L446*100/K446</f>
        <v>99.99972156778753</v>
      </c>
    </row>
    <row r="447" spans="1:13" s="19" customFormat="1" ht="13.5" customHeight="1">
      <c r="A447" s="68"/>
      <c r="B447" s="68"/>
      <c r="C447" s="47">
        <v>2480</v>
      </c>
      <c r="D447" s="48" t="s">
        <v>121</v>
      </c>
      <c r="E447" s="49">
        <v>2454000</v>
      </c>
      <c r="F447" s="61">
        <v>2454000</v>
      </c>
      <c r="G447" s="108">
        <f t="shared" si="63"/>
        <v>100</v>
      </c>
      <c r="H447" s="109">
        <f t="shared" si="64"/>
        <v>2454000</v>
      </c>
      <c r="I447" s="108">
        <f t="shared" si="65"/>
        <v>2454000</v>
      </c>
      <c r="J447" s="108">
        <f t="shared" si="66"/>
        <v>100</v>
      </c>
      <c r="K447" s="97"/>
      <c r="L447" s="97"/>
      <c r="M447" s="67"/>
    </row>
    <row r="448" spans="1:13" s="19" customFormat="1" ht="12.75" customHeight="1">
      <c r="A448" s="46"/>
      <c r="B448" s="46"/>
      <c r="C448" s="151">
        <v>6050</v>
      </c>
      <c r="D448" s="48" t="s">
        <v>137</v>
      </c>
      <c r="E448" s="49">
        <v>93380</v>
      </c>
      <c r="F448" s="61">
        <v>93379.74</v>
      </c>
      <c r="G448" s="108">
        <f t="shared" si="63"/>
        <v>99.99972156778753</v>
      </c>
      <c r="H448" s="109"/>
      <c r="I448" s="108"/>
      <c r="J448" s="108"/>
      <c r="K448" s="97">
        <f>E448</f>
        <v>93380</v>
      </c>
      <c r="L448" s="97">
        <f>F448</f>
        <v>93379.74</v>
      </c>
      <c r="M448" s="67">
        <f>L448*100/K448</f>
        <v>99.99972156778753</v>
      </c>
    </row>
    <row r="449" spans="1:13" s="20" customFormat="1" ht="15" customHeight="1">
      <c r="A449" s="41"/>
      <c r="B449" s="41">
        <v>92116</v>
      </c>
      <c r="C449" s="41"/>
      <c r="D449" s="43" t="s">
        <v>94</v>
      </c>
      <c r="E449" s="44">
        <f>E450</f>
        <v>790000</v>
      </c>
      <c r="F449" s="45">
        <f>F450</f>
        <v>790000</v>
      </c>
      <c r="G449" s="45">
        <f>F449*100/E449</f>
        <v>100</v>
      </c>
      <c r="H449" s="44">
        <f>H450</f>
        <v>790000</v>
      </c>
      <c r="I449" s="45">
        <f>I450</f>
        <v>790000</v>
      </c>
      <c r="J449" s="44">
        <f>I449*100/H449</f>
        <v>100</v>
      </c>
      <c r="K449" s="45"/>
      <c r="L449" s="45"/>
      <c r="M449" s="45"/>
    </row>
    <row r="450" spans="1:13" s="19" customFormat="1" ht="15.75" customHeight="1">
      <c r="A450" s="46"/>
      <c r="B450" s="46"/>
      <c r="C450" s="68">
        <v>2480</v>
      </c>
      <c r="D450" s="69" t="s">
        <v>121</v>
      </c>
      <c r="E450" s="70">
        <v>790000</v>
      </c>
      <c r="F450" s="71">
        <v>790000</v>
      </c>
      <c r="G450" s="108">
        <f t="shared" si="63"/>
        <v>100</v>
      </c>
      <c r="H450" s="109">
        <f t="shared" si="64"/>
        <v>790000</v>
      </c>
      <c r="I450" s="108">
        <f t="shared" si="65"/>
        <v>790000</v>
      </c>
      <c r="J450" s="108">
        <f t="shared" si="66"/>
        <v>100</v>
      </c>
      <c r="K450" s="103"/>
      <c r="L450" s="103"/>
      <c r="M450" s="104"/>
    </row>
    <row r="451" spans="1:13" s="19" customFormat="1" ht="11.25">
      <c r="A451" s="41"/>
      <c r="B451" s="41">
        <v>92195</v>
      </c>
      <c r="C451" s="41"/>
      <c r="D451" s="43" t="s">
        <v>6</v>
      </c>
      <c r="E451" s="44">
        <f>SUM(E452:E453)</f>
        <v>10000</v>
      </c>
      <c r="F451" s="45">
        <f>SUM(F452:F453)</f>
        <v>9982.5</v>
      </c>
      <c r="G451" s="45">
        <f>F451*100/E451</f>
        <v>99.825</v>
      </c>
      <c r="H451" s="44">
        <f>SUM(H452:H453)</f>
        <v>10000</v>
      </c>
      <c r="I451" s="45">
        <f>SUM(I452:I453)</f>
        <v>9982.5</v>
      </c>
      <c r="J451" s="45">
        <f>I451*100/H451</f>
        <v>99.825</v>
      </c>
      <c r="K451" s="44"/>
      <c r="L451" s="44"/>
      <c r="M451" s="45"/>
    </row>
    <row r="452" spans="1:13" s="348" customFormat="1" ht="33" customHeight="1">
      <c r="A452" s="152"/>
      <c r="B452" s="152"/>
      <c r="C452" s="152">
        <v>2360</v>
      </c>
      <c r="D452" s="363" t="s">
        <v>224</v>
      </c>
      <c r="E452" s="316">
        <v>8000</v>
      </c>
      <c r="F452" s="316">
        <v>8000</v>
      </c>
      <c r="G452" s="104">
        <f>F452*100/E452</f>
        <v>100</v>
      </c>
      <c r="H452" s="267">
        <f>E452</f>
        <v>8000</v>
      </c>
      <c r="I452" s="104">
        <f>F452</f>
        <v>8000</v>
      </c>
      <c r="J452" s="104">
        <f>I452*100/H452</f>
        <v>100</v>
      </c>
      <c r="K452" s="267"/>
      <c r="L452" s="267"/>
      <c r="M452" s="104"/>
    </row>
    <row r="453" spans="1:13" s="19" customFormat="1" ht="16.5" customHeight="1">
      <c r="A453" s="100"/>
      <c r="B453" s="100"/>
      <c r="C453" s="100">
        <v>4300</v>
      </c>
      <c r="D453" s="101" t="s">
        <v>41</v>
      </c>
      <c r="E453" s="90">
        <v>2000</v>
      </c>
      <c r="F453" s="91">
        <v>1982.5</v>
      </c>
      <c r="G453" s="119">
        <f t="shared" si="63"/>
        <v>99.125</v>
      </c>
      <c r="H453" s="123">
        <f t="shared" si="64"/>
        <v>2000</v>
      </c>
      <c r="I453" s="119">
        <f t="shared" si="65"/>
        <v>1982.5</v>
      </c>
      <c r="J453" s="119">
        <f t="shared" si="66"/>
        <v>99.125</v>
      </c>
      <c r="K453" s="102"/>
      <c r="L453" s="102"/>
      <c r="M453" s="92"/>
    </row>
    <row r="454" spans="1:13" s="18" customFormat="1" ht="15.75" customHeight="1">
      <c r="A454" s="36">
        <v>926</v>
      </c>
      <c r="B454" s="36"/>
      <c r="C454" s="66"/>
      <c r="D454" s="38" t="s">
        <v>86</v>
      </c>
      <c r="E454" s="39">
        <f>E455+E474:F474</f>
        <v>2160573</v>
      </c>
      <c r="F454" s="40">
        <f>F455+F474</f>
        <v>2027730.2</v>
      </c>
      <c r="G454" s="40">
        <f>F454*100/E454</f>
        <v>93.85150143040758</v>
      </c>
      <c r="H454" s="39">
        <f>H455+H474:I474</f>
        <v>2133097</v>
      </c>
      <c r="I454" s="40">
        <f>I455+I474</f>
        <v>2000254.46</v>
      </c>
      <c r="J454" s="40">
        <f>I454*100/H454</f>
        <v>93.77231602688485</v>
      </c>
      <c r="K454" s="39">
        <f>K455+K474:L474</f>
        <v>27476</v>
      </c>
      <c r="L454" s="40">
        <f>L455+L474</f>
        <v>27475.74</v>
      </c>
      <c r="M454" s="39">
        <f>L454*100/K454</f>
        <v>99.99905371960985</v>
      </c>
    </row>
    <row r="455" spans="1:13" s="18" customFormat="1" ht="15" customHeight="1">
      <c r="A455" s="41"/>
      <c r="B455" s="41">
        <v>92605</v>
      </c>
      <c r="C455" s="41"/>
      <c r="D455" s="43" t="s">
        <v>87</v>
      </c>
      <c r="E455" s="44">
        <f>SUM(E456:E463,E464:E473)</f>
        <v>2145573</v>
      </c>
      <c r="F455" s="45">
        <f>SUM(F456:F463,F464:F473)</f>
        <v>2027580.44</v>
      </c>
      <c r="G455" s="45">
        <f>F455*100/E455</f>
        <v>94.50065040900496</v>
      </c>
      <c r="H455" s="44">
        <f>SUM(H456:H463,H464:H473)</f>
        <v>2118097</v>
      </c>
      <c r="I455" s="45">
        <f>SUM(I456:I463,I464:I473)</f>
        <v>2000104.7</v>
      </c>
      <c r="J455" s="45">
        <f>I455*100/H455</f>
        <v>94.42932500258486</v>
      </c>
      <c r="K455" s="44">
        <f>SUM(K456:K463,K464:K473)</f>
        <v>27476</v>
      </c>
      <c r="L455" s="45">
        <f>SUM(L456:L463,L464:L473)</f>
        <v>27475.74</v>
      </c>
      <c r="M455" s="44">
        <f>L455*100/K455</f>
        <v>99.99905371960985</v>
      </c>
    </row>
    <row r="456" spans="1:13" s="18" customFormat="1" ht="21.75" customHeight="1">
      <c r="A456" s="46"/>
      <c r="B456" s="46"/>
      <c r="C456" s="82">
        <v>2360</v>
      </c>
      <c r="D456" s="277" t="s">
        <v>224</v>
      </c>
      <c r="E456" s="49">
        <v>335000</v>
      </c>
      <c r="F456" s="61">
        <v>335000</v>
      </c>
      <c r="G456" s="108">
        <f t="shared" si="63"/>
        <v>100</v>
      </c>
      <c r="H456" s="109">
        <f t="shared" si="64"/>
        <v>335000</v>
      </c>
      <c r="I456" s="108">
        <f t="shared" si="65"/>
        <v>335000</v>
      </c>
      <c r="J456" s="108">
        <f t="shared" si="66"/>
        <v>100</v>
      </c>
      <c r="K456" s="95"/>
      <c r="L456" s="95"/>
      <c r="M456" s="87"/>
    </row>
    <row r="457" spans="1:13" s="18" customFormat="1" ht="14.25" customHeight="1">
      <c r="A457" s="46"/>
      <c r="B457" s="46"/>
      <c r="C457" s="82">
        <v>3020</v>
      </c>
      <c r="D457" s="59" t="s">
        <v>118</v>
      </c>
      <c r="E457" s="49">
        <v>800</v>
      </c>
      <c r="F457" s="61">
        <v>738.69</v>
      </c>
      <c r="G457" s="108">
        <f t="shared" si="63"/>
        <v>92.33625</v>
      </c>
      <c r="H457" s="109">
        <f t="shared" si="64"/>
        <v>800</v>
      </c>
      <c r="I457" s="108">
        <f t="shared" si="65"/>
        <v>738.69</v>
      </c>
      <c r="J457" s="108">
        <f t="shared" si="66"/>
        <v>92.33625</v>
      </c>
      <c r="K457" s="95"/>
      <c r="L457" s="95"/>
      <c r="M457" s="87"/>
    </row>
    <row r="458" spans="1:13" s="18" customFormat="1" ht="13.5" customHeight="1">
      <c r="A458" s="46"/>
      <c r="B458" s="46"/>
      <c r="C458" s="47">
        <v>4010</v>
      </c>
      <c r="D458" s="48" t="s">
        <v>44</v>
      </c>
      <c r="E458" s="49">
        <v>219640</v>
      </c>
      <c r="F458" s="61">
        <v>215232.42</v>
      </c>
      <c r="G458" s="108">
        <f t="shared" si="63"/>
        <v>97.99327080677472</v>
      </c>
      <c r="H458" s="109">
        <f t="shared" si="64"/>
        <v>219640</v>
      </c>
      <c r="I458" s="108">
        <f t="shared" si="65"/>
        <v>215232.42</v>
      </c>
      <c r="J458" s="108">
        <f t="shared" si="66"/>
        <v>97.99327080677472</v>
      </c>
      <c r="K458" s="97"/>
      <c r="L458" s="97"/>
      <c r="M458" s="67"/>
    </row>
    <row r="459" spans="1:13" s="18" customFormat="1" ht="12.75" customHeight="1">
      <c r="A459" s="46"/>
      <c r="B459" s="46"/>
      <c r="C459" s="82">
        <v>4040</v>
      </c>
      <c r="D459" s="59" t="s">
        <v>120</v>
      </c>
      <c r="E459" s="49">
        <v>14400</v>
      </c>
      <c r="F459" s="61">
        <v>14396.97</v>
      </c>
      <c r="G459" s="108">
        <f t="shared" si="63"/>
        <v>99.97895833333334</v>
      </c>
      <c r="H459" s="109">
        <f t="shared" si="64"/>
        <v>14400</v>
      </c>
      <c r="I459" s="108">
        <f t="shared" si="65"/>
        <v>14396.97</v>
      </c>
      <c r="J459" s="108">
        <f t="shared" si="66"/>
        <v>99.97895833333334</v>
      </c>
      <c r="K459" s="97"/>
      <c r="L459" s="97"/>
      <c r="M459" s="67"/>
    </row>
    <row r="460" spans="1:13" s="18" customFormat="1" ht="12.75" customHeight="1">
      <c r="A460" s="46"/>
      <c r="B460" s="46"/>
      <c r="C460" s="82">
        <v>4110</v>
      </c>
      <c r="D460" s="59" t="s">
        <v>113</v>
      </c>
      <c r="E460" s="49">
        <v>50500</v>
      </c>
      <c r="F460" s="61">
        <v>50499.29</v>
      </c>
      <c r="G460" s="108">
        <f t="shared" si="63"/>
        <v>99.99859405940595</v>
      </c>
      <c r="H460" s="109">
        <f t="shared" si="64"/>
        <v>50500</v>
      </c>
      <c r="I460" s="108">
        <f>F460</f>
        <v>50499.29</v>
      </c>
      <c r="J460" s="108">
        <f t="shared" si="66"/>
        <v>99.99859405940595</v>
      </c>
      <c r="K460" s="97"/>
      <c r="L460" s="97"/>
      <c r="M460" s="67"/>
    </row>
    <row r="461" spans="1:13" s="18" customFormat="1" ht="12.75" customHeight="1">
      <c r="A461" s="46"/>
      <c r="B461" s="46"/>
      <c r="C461" s="82">
        <v>4120</v>
      </c>
      <c r="D461" s="59" t="s">
        <v>35</v>
      </c>
      <c r="E461" s="49">
        <v>10200</v>
      </c>
      <c r="F461" s="61">
        <v>6436.32</v>
      </c>
      <c r="G461" s="108">
        <f t="shared" si="63"/>
        <v>63.101176470588236</v>
      </c>
      <c r="H461" s="109">
        <f t="shared" si="64"/>
        <v>10200</v>
      </c>
      <c r="I461" s="108">
        <f t="shared" si="65"/>
        <v>6436.32</v>
      </c>
      <c r="J461" s="108">
        <f t="shared" si="66"/>
        <v>63.101176470588236</v>
      </c>
      <c r="K461" s="97"/>
      <c r="L461" s="97"/>
      <c r="M461" s="67"/>
    </row>
    <row r="462" spans="1:13" s="18" customFormat="1" ht="12.75" customHeight="1">
      <c r="A462" s="46"/>
      <c r="B462" s="46"/>
      <c r="C462" s="47">
        <v>4170</v>
      </c>
      <c r="D462" s="48" t="s">
        <v>125</v>
      </c>
      <c r="E462" s="49">
        <v>190000</v>
      </c>
      <c r="F462" s="61">
        <v>169114</v>
      </c>
      <c r="G462" s="108">
        <f t="shared" si="63"/>
        <v>89.00736842105263</v>
      </c>
      <c r="H462" s="109">
        <f t="shared" si="64"/>
        <v>190000</v>
      </c>
      <c r="I462" s="108">
        <f t="shared" si="65"/>
        <v>169114</v>
      </c>
      <c r="J462" s="108">
        <f t="shared" si="66"/>
        <v>89.00736842105263</v>
      </c>
      <c r="K462" s="97"/>
      <c r="L462" s="97"/>
      <c r="M462" s="67"/>
    </row>
    <row r="463" spans="1:13" s="19" customFormat="1" ht="12.75" customHeight="1">
      <c r="A463" s="46"/>
      <c r="B463" s="46"/>
      <c r="C463" s="68">
        <v>4210</v>
      </c>
      <c r="D463" s="69" t="s">
        <v>36</v>
      </c>
      <c r="E463" s="70">
        <v>283600</v>
      </c>
      <c r="F463" s="71">
        <v>260165.54</v>
      </c>
      <c r="G463" s="113">
        <f t="shared" si="63"/>
        <v>91.73679125528913</v>
      </c>
      <c r="H463" s="125">
        <f t="shared" si="64"/>
        <v>283600</v>
      </c>
      <c r="I463" s="113">
        <f t="shared" si="65"/>
        <v>260165.54</v>
      </c>
      <c r="J463" s="113">
        <f t="shared" si="66"/>
        <v>91.73679125528913</v>
      </c>
      <c r="K463" s="93"/>
      <c r="L463" s="93"/>
      <c r="M463" s="73"/>
    </row>
    <row r="464" spans="1:13" s="19" customFormat="1" ht="12.75" customHeight="1">
      <c r="A464" s="46"/>
      <c r="B464" s="46"/>
      <c r="C464" s="47">
        <v>4260</v>
      </c>
      <c r="D464" s="48" t="s">
        <v>66</v>
      </c>
      <c r="E464" s="49">
        <v>4878</v>
      </c>
      <c r="F464" s="61">
        <v>1828.83</v>
      </c>
      <c r="G464" s="108">
        <f t="shared" si="63"/>
        <v>37.49138991389914</v>
      </c>
      <c r="H464" s="109">
        <f t="shared" si="64"/>
        <v>4878</v>
      </c>
      <c r="I464" s="108">
        <f t="shared" si="65"/>
        <v>1828.83</v>
      </c>
      <c r="J464" s="108">
        <f t="shared" si="66"/>
        <v>37.49138991389914</v>
      </c>
      <c r="K464" s="97"/>
      <c r="L464" s="97"/>
      <c r="M464" s="67"/>
    </row>
    <row r="465" spans="1:13" s="19" customFormat="1" ht="12.75" customHeight="1">
      <c r="A465" s="46"/>
      <c r="B465" s="46"/>
      <c r="C465" s="47">
        <v>4270</v>
      </c>
      <c r="D465" s="48" t="s">
        <v>71</v>
      </c>
      <c r="E465" s="49">
        <v>310000</v>
      </c>
      <c r="F465" s="61">
        <v>298941.91</v>
      </c>
      <c r="G465" s="108">
        <f t="shared" si="63"/>
        <v>96.43287419354837</v>
      </c>
      <c r="H465" s="109">
        <f t="shared" si="64"/>
        <v>310000</v>
      </c>
      <c r="I465" s="108">
        <f t="shared" si="65"/>
        <v>298941.91</v>
      </c>
      <c r="J465" s="108">
        <f t="shared" si="66"/>
        <v>96.43287419354837</v>
      </c>
      <c r="K465" s="97"/>
      <c r="L465" s="97"/>
      <c r="M465" s="67"/>
    </row>
    <row r="466" spans="1:13" s="19" customFormat="1" ht="12.75" customHeight="1">
      <c r="A466" s="46"/>
      <c r="B466" s="46"/>
      <c r="C466" s="82">
        <v>4280</v>
      </c>
      <c r="D466" s="59" t="s">
        <v>55</v>
      </c>
      <c r="E466" s="49">
        <v>500</v>
      </c>
      <c r="F466" s="61">
        <v>280</v>
      </c>
      <c r="G466" s="108">
        <f t="shared" si="63"/>
        <v>56</v>
      </c>
      <c r="H466" s="109">
        <f t="shared" si="64"/>
        <v>500</v>
      </c>
      <c r="I466" s="108">
        <f t="shared" si="65"/>
        <v>280</v>
      </c>
      <c r="J466" s="108">
        <f t="shared" si="66"/>
        <v>56</v>
      </c>
      <c r="K466" s="97"/>
      <c r="L466" s="97"/>
      <c r="M466" s="67"/>
    </row>
    <row r="467" spans="1:13" s="19" customFormat="1" ht="12.75" customHeight="1">
      <c r="A467" s="46"/>
      <c r="B467" s="46"/>
      <c r="C467" s="47">
        <v>4300</v>
      </c>
      <c r="D467" s="48" t="s">
        <v>41</v>
      </c>
      <c r="E467" s="49">
        <v>670292</v>
      </c>
      <c r="F467" s="61">
        <v>624861.01</v>
      </c>
      <c r="G467" s="108">
        <f t="shared" si="63"/>
        <v>93.22220912676863</v>
      </c>
      <c r="H467" s="109">
        <f t="shared" si="64"/>
        <v>670292</v>
      </c>
      <c r="I467" s="108">
        <f t="shared" si="65"/>
        <v>624861.01</v>
      </c>
      <c r="J467" s="108">
        <f t="shared" si="66"/>
        <v>93.22220912676863</v>
      </c>
      <c r="K467" s="97"/>
      <c r="L467" s="97"/>
      <c r="M467" s="67"/>
    </row>
    <row r="468" spans="1:13" s="19" customFormat="1" ht="21.75" customHeight="1">
      <c r="A468" s="46"/>
      <c r="B468" s="46"/>
      <c r="C468" s="47">
        <v>4360</v>
      </c>
      <c r="D468" s="69" t="s">
        <v>155</v>
      </c>
      <c r="E468" s="49">
        <v>2000</v>
      </c>
      <c r="F468" s="61">
        <v>950</v>
      </c>
      <c r="G468" s="108">
        <f t="shared" si="63"/>
        <v>47.5</v>
      </c>
      <c r="H468" s="109">
        <f t="shared" si="64"/>
        <v>2000</v>
      </c>
      <c r="I468" s="108">
        <f t="shared" si="65"/>
        <v>950</v>
      </c>
      <c r="J468" s="108">
        <f t="shared" si="66"/>
        <v>47.5</v>
      </c>
      <c r="K468" s="97"/>
      <c r="L468" s="97"/>
      <c r="M468" s="67"/>
    </row>
    <row r="469" spans="1:13" s="19" customFormat="1" ht="21">
      <c r="A469" s="46"/>
      <c r="B469" s="46"/>
      <c r="C469" s="47">
        <v>4400</v>
      </c>
      <c r="D469" s="48" t="s">
        <v>159</v>
      </c>
      <c r="E469" s="49">
        <v>10000</v>
      </c>
      <c r="F469" s="61">
        <v>7200</v>
      </c>
      <c r="G469" s="108">
        <f t="shared" si="63"/>
        <v>72</v>
      </c>
      <c r="H469" s="109">
        <f t="shared" si="64"/>
        <v>10000</v>
      </c>
      <c r="I469" s="108">
        <f t="shared" si="65"/>
        <v>7200</v>
      </c>
      <c r="J469" s="108">
        <f t="shared" si="66"/>
        <v>72</v>
      </c>
      <c r="K469" s="97"/>
      <c r="L469" s="97"/>
      <c r="M469" s="67"/>
    </row>
    <row r="470" spans="1:13" s="19" customFormat="1" ht="12.75" customHeight="1">
      <c r="A470" s="46"/>
      <c r="B470" s="46"/>
      <c r="C470" s="47">
        <v>4410</v>
      </c>
      <c r="D470" s="48" t="s">
        <v>53</v>
      </c>
      <c r="E470" s="49">
        <v>5000</v>
      </c>
      <c r="F470" s="61">
        <v>4595.72</v>
      </c>
      <c r="G470" s="108">
        <f t="shared" si="63"/>
        <v>91.9144</v>
      </c>
      <c r="H470" s="109">
        <f t="shared" si="64"/>
        <v>5000</v>
      </c>
      <c r="I470" s="108">
        <f t="shared" si="65"/>
        <v>4595.72</v>
      </c>
      <c r="J470" s="108">
        <f t="shared" si="66"/>
        <v>91.9144</v>
      </c>
      <c r="K470" s="97"/>
      <c r="L470" s="97"/>
      <c r="M470" s="67"/>
    </row>
    <row r="471" spans="1:13" s="19" customFormat="1" ht="12.75" customHeight="1">
      <c r="A471" s="46"/>
      <c r="B471" s="46"/>
      <c r="C471" s="68">
        <v>4430</v>
      </c>
      <c r="D471" s="69" t="s">
        <v>127</v>
      </c>
      <c r="E471" s="49">
        <v>5500</v>
      </c>
      <c r="F471" s="61">
        <v>4077</v>
      </c>
      <c r="G471" s="108">
        <f t="shared" si="63"/>
        <v>74.12727272727273</v>
      </c>
      <c r="H471" s="109">
        <f t="shared" si="64"/>
        <v>5500</v>
      </c>
      <c r="I471" s="108">
        <f t="shared" si="65"/>
        <v>4077</v>
      </c>
      <c r="J471" s="108">
        <f t="shared" si="66"/>
        <v>74.12727272727273</v>
      </c>
      <c r="K471" s="97"/>
      <c r="L471" s="97"/>
      <c r="M471" s="67"/>
    </row>
    <row r="472" spans="1:13" s="19" customFormat="1" ht="12.75" customHeight="1">
      <c r="A472" s="46"/>
      <c r="B472" s="46"/>
      <c r="C472" s="68">
        <v>4440</v>
      </c>
      <c r="D472" s="69" t="s">
        <v>68</v>
      </c>
      <c r="E472" s="70">
        <v>5787</v>
      </c>
      <c r="F472" s="61">
        <v>5787</v>
      </c>
      <c r="G472" s="108">
        <f t="shared" si="63"/>
        <v>100</v>
      </c>
      <c r="H472" s="109">
        <f t="shared" si="64"/>
        <v>5787</v>
      </c>
      <c r="I472" s="108">
        <f t="shared" si="65"/>
        <v>5787</v>
      </c>
      <c r="J472" s="108">
        <f t="shared" si="66"/>
        <v>100</v>
      </c>
      <c r="K472" s="97"/>
      <c r="L472" s="97"/>
      <c r="M472" s="67"/>
    </row>
    <row r="473" spans="1:13" s="19" customFormat="1" ht="19.5" customHeight="1">
      <c r="A473" s="105"/>
      <c r="B473" s="105"/>
      <c r="C473" s="100">
        <v>6060</v>
      </c>
      <c r="D473" s="101" t="s">
        <v>174</v>
      </c>
      <c r="E473" s="90">
        <v>27476</v>
      </c>
      <c r="F473" s="91">
        <v>27475.74</v>
      </c>
      <c r="G473" s="108">
        <f t="shared" si="63"/>
        <v>99.99905371960985</v>
      </c>
      <c r="H473" s="109"/>
      <c r="I473" s="108"/>
      <c r="J473" s="108"/>
      <c r="K473" s="97">
        <f>E473</f>
        <v>27476</v>
      </c>
      <c r="L473" s="97">
        <f>F473</f>
        <v>27475.74</v>
      </c>
      <c r="M473" s="67">
        <f>L473*100/K473</f>
        <v>99.99905371960985</v>
      </c>
    </row>
    <row r="474" spans="1:13" s="19" customFormat="1" ht="15.75" customHeight="1">
      <c r="A474" s="41"/>
      <c r="B474" s="41">
        <v>92695</v>
      </c>
      <c r="C474" s="41"/>
      <c r="D474" s="43" t="s">
        <v>6</v>
      </c>
      <c r="E474" s="44">
        <f>SUM(E475:E475)</f>
        <v>15000</v>
      </c>
      <c r="F474" s="45">
        <f>SUM(F475:F475)</f>
        <v>149.76</v>
      </c>
      <c r="G474" s="45">
        <f>F474*100/E474</f>
        <v>0.9984</v>
      </c>
      <c r="H474" s="44">
        <f>SUM(H475:H475)</f>
        <v>15000</v>
      </c>
      <c r="I474" s="45">
        <f>SUM(I475:I475)</f>
        <v>149.76</v>
      </c>
      <c r="J474" s="45">
        <f>I474*100/H474</f>
        <v>0.9984</v>
      </c>
      <c r="K474" s="45"/>
      <c r="L474" s="45"/>
      <c r="M474" s="45"/>
    </row>
    <row r="475" spans="1:13" s="19" customFormat="1" ht="14.25" customHeight="1">
      <c r="A475" s="46"/>
      <c r="B475" s="46"/>
      <c r="C475" s="47">
        <v>4300</v>
      </c>
      <c r="D475" s="48" t="s">
        <v>41</v>
      </c>
      <c r="E475" s="49">
        <v>15000</v>
      </c>
      <c r="F475" s="61">
        <v>149.76</v>
      </c>
      <c r="G475" s="108">
        <f t="shared" si="63"/>
        <v>0.9984</v>
      </c>
      <c r="H475" s="109">
        <f t="shared" si="64"/>
        <v>15000</v>
      </c>
      <c r="I475" s="108">
        <f t="shared" si="65"/>
        <v>149.76</v>
      </c>
      <c r="J475" s="108">
        <f t="shared" si="66"/>
        <v>0.9984</v>
      </c>
      <c r="K475" s="95"/>
      <c r="L475" s="95"/>
      <c r="M475" s="87"/>
    </row>
    <row r="476" spans="1:13" s="19" customFormat="1" ht="4.5" customHeight="1">
      <c r="A476" s="75"/>
      <c r="B476" s="75"/>
      <c r="C476" s="75"/>
      <c r="D476" s="76"/>
      <c r="E476" s="77"/>
      <c r="F476" s="78"/>
      <c r="G476" s="78"/>
      <c r="H476" s="79"/>
      <c r="I476" s="78"/>
      <c r="J476" s="78"/>
      <c r="K476" s="78"/>
      <c r="L476" s="78"/>
      <c r="M476" s="124"/>
    </row>
    <row r="477" spans="1:13" s="18" customFormat="1" ht="18" customHeight="1">
      <c r="A477" s="66"/>
      <c r="B477" s="159"/>
      <c r="C477" s="160"/>
      <c r="D477" s="38" t="s">
        <v>88</v>
      </c>
      <c r="E477" s="164">
        <f>E454+E445+E423+E401+E384+E323+E302+E168+E163+E159+E135+E132+E126+E83+E79+E69+E51+E48+E30+E27+E24+E12</f>
        <v>144485090</v>
      </c>
      <c r="F477" s="165">
        <f>F454+F445+F423+F401+F384+F323+F302+F168+F163+F159+F135+F132+F126+F83+F79+F69+F51+F48+F30+F27+F24+F12</f>
        <v>139223448.22</v>
      </c>
      <c r="G477" s="165">
        <f>F477*100/E477</f>
        <v>96.35834965393315</v>
      </c>
      <c r="H477" s="164">
        <f>H454+H445+H423+H401+H384+H323+H302+H168+H163+H159+H135+H132+H126+H83+H79+H69+H51+H48+H30+H27+H24+H12</f>
        <v>104298415</v>
      </c>
      <c r="I477" s="165">
        <f>I454+I445+I423+I401+I384+I323+I302+I168+I163+I159+I135+I132+I126+I83+I79+I69+I51+I48+I30+I27+I24+I12</f>
        <v>101148829.19</v>
      </c>
      <c r="J477" s="165">
        <f>I477*100/H477</f>
        <v>96.9802169956274</v>
      </c>
      <c r="K477" s="164">
        <f>K454+K445+K423+K401+K384+K323+K302+K168+K163+K159+K135+K132+K126+K83+K79+K69+K51+K48+K30+K27+K12</f>
        <v>40186675</v>
      </c>
      <c r="L477" s="165">
        <f>L454+L445+L423+L401+L384+L323+L302+L168+L163+L159+L135+L132+L126+L83+L79+L69+L51+L48+L30+L27+L12</f>
        <v>38074619.03</v>
      </c>
      <c r="M477" s="165">
        <f>L477*100/K477</f>
        <v>94.74438736222889</v>
      </c>
    </row>
    <row r="478" spans="1:13" s="19" customFormat="1" ht="11.25">
      <c r="A478" s="161"/>
      <c r="B478" s="161"/>
      <c r="C478" s="161"/>
      <c r="D478" s="162"/>
      <c r="E478" s="163"/>
      <c r="F478" s="162"/>
      <c r="G478" s="162"/>
      <c r="H478" s="162"/>
      <c r="I478" s="162"/>
      <c r="J478" s="162"/>
      <c r="K478" s="162"/>
      <c r="L478" s="162"/>
      <c r="M478" s="163"/>
    </row>
    <row r="479" spans="1:13" ht="12.75">
      <c r="A479" s="5"/>
      <c r="B479" s="5"/>
      <c r="C479" s="5"/>
      <c r="J479" s="415"/>
      <c r="K479" s="416"/>
      <c r="L479" s="400"/>
      <c r="M479" s="416"/>
    </row>
    <row r="480" spans="1:13" ht="12.75">
      <c r="A480" s="5"/>
      <c r="B480" s="5"/>
      <c r="C480" s="5"/>
      <c r="K480" s="21"/>
      <c r="L480" s="23"/>
      <c r="M480" s="4"/>
    </row>
    <row r="481" spans="8:13" ht="12.75">
      <c r="H481" s="175"/>
      <c r="M481" s="4"/>
    </row>
    <row r="482" ht="12.75">
      <c r="M482" s="4"/>
    </row>
    <row r="483" spans="12:13" ht="12.75">
      <c r="L483" s="175"/>
      <c r="M483" s="4"/>
    </row>
    <row r="484" ht="12.75">
      <c r="M484" s="4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8"/>
    </row>
    <row r="486" spans="1:13" ht="12.75">
      <c r="A486" s="6"/>
      <c r="B486" s="13"/>
      <c r="C486" s="13"/>
      <c r="D486" s="14"/>
      <c r="E486" s="14"/>
      <c r="F486" s="14"/>
      <c r="G486" s="14"/>
      <c r="H486" s="14"/>
      <c r="I486" s="14"/>
      <c r="J486" s="14"/>
      <c r="K486" s="14"/>
      <c r="L486" s="14"/>
      <c r="M486" s="15"/>
    </row>
    <row r="487" spans="1:13" ht="12.75">
      <c r="A487" s="6"/>
      <c r="B487" s="9"/>
      <c r="C487" s="9"/>
      <c r="D487" s="10"/>
      <c r="E487" s="10"/>
      <c r="F487" s="10"/>
      <c r="G487" s="10"/>
      <c r="H487" s="10"/>
      <c r="I487" s="10"/>
      <c r="J487" s="10"/>
      <c r="K487" s="10"/>
      <c r="L487" s="10"/>
      <c r="M487" s="11"/>
    </row>
    <row r="488" spans="1:13" ht="12.75">
      <c r="A488" s="6"/>
      <c r="B488" s="12"/>
      <c r="C488" s="12"/>
      <c r="D488" s="10"/>
      <c r="E488" s="10"/>
      <c r="F488" s="10"/>
      <c r="G488" s="10"/>
      <c r="H488" s="10"/>
      <c r="I488" s="10"/>
      <c r="J488" s="10"/>
      <c r="K488" s="10"/>
      <c r="L488" s="10"/>
      <c r="M488" s="11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8"/>
    </row>
  </sheetData>
  <sheetProtection/>
  <mergeCells count="10">
    <mergeCell ref="A7:M7"/>
    <mergeCell ref="E9:E10"/>
    <mergeCell ref="F9:F10"/>
    <mergeCell ref="G9:G10"/>
    <mergeCell ref="H9:J9"/>
    <mergeCell ref="K9:M9"/>
    <mergeCell ref="J479:K479"/>
    <mergeCell ref="L479:M479"/>
    <mergeCell ref="A9:C9"/>
    <mergeCell ref="D9:D10"/>
  </mergeCells>
  <printOptions horizontalCentered="1"/>
  <pageMargins left="0.4330708661417323" right="0.4724409448818898" top="0.3937007874015748" bottom="0.5511811023622047" header="0.35433070866141736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M1">
      <selection activeCell="W24" sqref="W24"/>
    </sheetView>
  </sheetViews>
  <sheetFormatPr defaultColWidth="9.00390625" defaultRowHeight="12.75"/>
  <cols>
    <col min="1" max="1" width="5.25390625" style="1" customWidth="1"/>
    <col min="2" max="2" width="32.25390625" style="1" customWidth="1"/>
    <col min="3" max="3" width="0.12890625" style="1" customWidth="1"/>
    <col min="4" max="4" width="12.625" style="1" customWidth="1"/>
    <col min="5" max="5" width="13.25390625" style="1" customWidth="1"/>
    <col min="6" max="6" width="6.125" style="1" customWidth="1"/>
    <col min="7" max="7" width="11.375" style="1" customWidth="1"/>
    <col min="8" max="8" width="13.25390625" style="1" customWidth="1"/>
    <col min="9" max="9" width="6.125" style="1" customWidth="1"/>
    <col min="10" max="10" width="11.00390625" style="1" customWidth="1"/>
    <col min="11" max="11" width="12.125" style="1" customWidth="1"/>
    <col min="12" max="12" width="7.00390625" style="1" customWidth="1"/>
    <col min="13" max="13" width="6.375" style="1" customWidth="1"/>
    <col min="14" max="14" width="12.75390625" style="1" customWidth="1"/>
    <col min="15" max="15" width="14.875" style="1" customWidth="1"/>
    <col min="16" max="16" width="6.125" style="1" customWidth="1"/>
    <col min="17" max="17" width="11.75390625" style="1" customWidth="1"/>
    <col min="18" max="18" width="11.625" style="1" customWidth="1"/>
    <col min="19" max="19" width="5.625" style="1" customWidth="1"/>
    <col min="20" max="20" width="11.125" style="1" customWidth="1"/>
    <col min="21" max="21" width="12.75390625" style="1" customWidth="1"/>
    <col min="22" max="22" width="7.00390625" style="1" customWidth="1"/>
    <col min="23" max="23" width="7.25390625" style="1" customWidth="1"/>
    <col min="24" max="24" width="10.875" style="1" customWidth="1"/>
    <col min="25" max="25" width="6.625" style="1" customWidth="1"/>
    <col min="26" max="16384" width="9.125" style="1" customWidth="1"/>
  </cols>
  <sheetData>
    <row r="1" spans="1:25" ht="15.75" customHeight="1">
      <c r="A1" s="404" t="s">
        <v>240</v>
      </c>
      <c r="B1" s="404"/>
      <c r="C1" s="404"/>
      <c r="D1" s="404"/>
      <c r="E1" s="404"/>
      <c r="F1" s="404"/>
      <c r="G1" s="404"/>
      <c r="H1" s="404"/>
      <c r="I1" s="404"/>
      <c r="J1" s="318"/>
      <c r="K1" s="318"/>
      <c r="L1" s="318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7.5" customHeight="1">
      <c r="A2" s="404"/>
      <c r="B2" s="404"/>
      <c r="C2" s="404"/>
      <c r="D2" s="404"/>
      <c r="E2" s="404"/>
      <c r="F2" s="404"/>
      <c r="G2" s="404"/>
      <c r="H2" s="404"/>
      <c r="I2" s="40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8.25" customHeight="1">
      <c r="A3" s="386" t="s">
        <v>0</v>
      </c>
      <c r="B3" s="386" t="s">
        <v>21</v>
      </c>
      <c r="C3" s="289"/>
      <c r="D3" s="256" t="s">
        <v>167</v>
      </c>
      <c r="E3" s="256"/>
      <c r="F3" s="256"/>
      <c r="G3" s="319" t="s">
        <v>171</v>
      </c>
      <c r="H3" s="320"/>
      <c r="I3" s="320"/>
      <c r="J3" s="206"/>
      <c r="K3" s="206"/>
      <c r="L3" s="206"/>
      <c r="M3" s="386" t="s">
        <v>0</v>
      </c>
      <c r="N3" s="206"/>
      <c r="O3" s="206"/>
      <c r="P3" s="206"/>
      <c r="Q3" s="206"/>
      <c r="R3" s="206"/>
      <c r="S3" s="206"/>
      <c r="T3" s="322"/>
      <c r="U3" s="322"/>
      <c r="V3" s="322"/>
      <c r="W3" s="206"/>
      <c r="X3" s="206"/>
      <c r="Y3" s="207"/>
    </row>
    <row r="4" spans="1:25" ht="27.75" customHeight="1">
      <c r="A4" s="349"/>
      <c r="B4" s="349"/>
      <c r="C4" s="289"/>
      <c r="D4" s="256"/>
      <c r="E4" s="256"/>
      <c r="F4" s="256"/>
      <c r="G4" s="257" t="s">
        <v>180</v>
      </c>
      <c r="H4" s="33"/>
      <c r="I4" s="34"/>
      <c r="J4" s="321" t="s">
        <v>216</v>
      </c>
      <c r="K4" s="321"/>
      <c r="L4" s="321"/>
      <c r="M4" s="349"/>
      <c r="N4" s="257" t="s">
        <v>177</v>
      </c>
      <c r="O4" s="258"/>
      <c r="P4" s="194"/>
      <c r="Q4" s="321" t="s">
        <v>169</v>
      </c>
      <c r="R4" s="321"/>
      <c r="S4" s="321"/>
      <c r="T4" s="351" t="s">
        <v>178</v>
      </c>
      <c r="U4" s="352"/>
      <c r="V4" s="353"/>
      <c r="W4" s="354" t="s">
        <v>179</v>
      </c>
      <c r="X4" s="354"/>
      <c r="Y4" s="354"/>
    </row>
    <row r="5" spans="1:25" ht="11.25" customHeight="1" thickBot="1">
      <c r="A5" s="350"/>
      <c r="B5" s="350"/>
      <c r="C5" s="290"/>
      <c r="D5" s="208" t="s">
        <v>168</v>
      </c>
      <c r="E5" s="208" t="s">
        <v>151</v>
      </c>
      <c r="F5" s="208" t="s">
        <v>144</v>
      </c>
      <c r="G5" s="209" t="s">
        <v>168</v>
      </c>
      <c r="H5" s="209" t="s">
        <v>151</v>
      </c>
      <c r="I5" s="209" t="s">
        <v>144</v>
      </c>
      <c r="J5" s="209" t="s">
        <v>168</v>
      </c>
      <c r="K5" s="209" t="s">
        <v>151</v>
      </c>
      <c r="L5" s="210" t="s">
        <v>144</v>
      </c>
      <c r="M5" s="350"/>
      <c r="N5" s="210" t="s">
        <v>168</v>
      </c>
      <c r="O5" s="210" t="s">
        <v>151</v>
      </c>
      <c r="P5" s="210" t="s">
        <v>144</v>
      </c>
      <c r="Q5" s="209" t="s">
        <v>168</v>
      </c>
      <c r="R5" s="209" t="s">
        <v>151</v>
      </c>
      <c r="S5" s="209" t="s">
        <v>144</v>
      </c>
      <c r="T5" s="210" t="s">
        <v>168</v>
      </c>
      <c r="U5" s="210" t="s">
        <v>151</v>
      </c>
      <c r="V5" s="210" t="s">
        <v>144</v>
      </c>
      <c r="W5" s="209" t="s">
        <v>168</v>
      </c>
      <c r="X5" s="209" t="s">
        <v>151</v>
      </c>
      <c r="Y5" s="209" t="s">
        <v>144</v>
      </c>
    </row>
    <row r="6" spans="1:25" ht="13.5" customHeight="1" thickTop="1">
      <c r="A6" s="211" t="s">
        <v>1</v>
      </c>
      <c r="B6" s="212" t="s">
        <v>5</v>
      </c>
      <c r="C6" s="213">
        <f>WYDATKI!E12</f>
        <v>7991609</v>
      </c>
      <c r="D6" s="214">
        <f>WYDATKI!H12</f>
        <v>76223</v>
      </c>
      <c r="E6" s="215">
        <f>WYDATKI!I12</f>
        <v>73470.61</v>
      </c>
      <c r="F6" s="215">
        <f>WYDATKI!J12</f>
        <v>96.38902955800742</v>
      </c>
      <c r="G6" s="216"/>
      <c r="H6" s="217"/>
      <c r="I6" s="217"/>
      <c r="J6" s="216">
        <f>WYDATKI!H14</f>
        <v>22169</v>
      </c>
      <c r="K6" s="395">
        <f>WYDATKI!I14</f>
        <v>19556</v>
      </c>
      <c r="L6" s="218">
        <f>K6*100/J6</f>
        <v>88.21327078352654</v>
      </c>
      <c r="M6" s="211" t="s">
        <v>1</v>
      </c>
      <c r="N6" s="382"/>
      <c r="O6" s="389"/>
      <c r="P6" s="219"/>
      <c r="Q6" s="202"/>
      <c r="R6" s="202"/>
      <c r="S6" s="202"/>
      <c r="T6" s="396">
        <v>47054</v>
      </c>
      <c r="U6" s="380">
        <v>47053.14</v>
      </c>
      <c r="V6" s="220"/>
      <c r="W6" s="202"/>
      <c r="X6" s="202"/>
      <c r="Y6" s="202"/>
    </row>
    <row r="7" spans="1:25" ht="13.5" customHeight="1">
      <c r="A7" s="221" t="s">
        <v>33</v>
      </c>
      <c r="B7" s="222" t="s">
        <v>89</v>
      </c>
      <c r="C7" s="223">
        <f>WYDATKI!E24</f>
        <v>85913</v>
      </c>
      <c r="D7" s="224">
        <f>WYDATKI!H24</f>
        <v>85913</v>
      </c>
      <c r="E7" s="225">
        <f>WYDATKI!I24</f>
        <v>85912.57</v>
      </c>
      <c r="F7" s="226">
        <f aca="true" t="shared" si="0" ref="F7:F28">E7*100/D7</f>
        <v>99.99949949367384</v>
      </c>
      <c r="G7" s="227"/>
      <c r="H7" s="228"/>
      <c r="I7" s="228"/>
      <c r="J7" s="227"/>
      <c r="K7" s="228"/>
      <c r="L7" s="218"/>
      <c r="M7" s="221" t="s">
        <v>33</v>
      </c>
      <c r="N7" s="382"/>
      <c r="O7" s="389"/>
      <c r="P7" s="219"/>
      <c r="Q7" s="203"/>
      <c r="R7" s="203"/>
      <c r="S7" s="203"/>
      <c r="T7" s="382"/>
      <c r="U7" s="378"/>
      <c r="V7" s="203"/>
      <c r="W7" s="203"/>
      <c r="X7" s="203"/>
      <c r="Y7" s="203"/>
    </row>
    <row r="8" spans="1:25" ht="13.5" customHeight="1">
      <c r="A8" s="221">
        <v>150</v>
      </c>
      <c r="B8" s="222" t="s">
        <v>205</v>
      </c>
      <c r="C8" s="223"/>
      <c r="D8" s="224">
        <f>WYDATKI!H27</f>
        <v>0</v>
      </c>
      <c r="E8" s="225">
        <f>WYDATKI!I27</f>
        <v>0</v>
      </c>
      <c r="F8" s="226"/>
      <c r="G8" s="227"/>
      <c r="H8" s="228"/>
      <c r="I8" s="228"/>
      <c r="J8" s="227"/>
      <c r="K8" s="228"/>
      <c r="L8" s="218"/>
      <c r="M8" s="221">
        <v>150</v>
      </c>
      <c r="N8" s="382"/>
      <c r="O8" s="389"/>
      <c r="P8" s="219"/>
      <c r="Q8" s="203"/>
      <c r="R8" s="203"/>
      <c r="S8" s="203"/>
      <c r="T8" s="382"/>
      <c r="U8" s="378"/>
      <c r="V8" s="203"/>
      <c r="W8" s="203"/>
      <c r="X8" s="203"/>
      <c r="Y8" s="203"/>
    </row>
    <row r="9" spans="1:25" ht="13.5" customHeight="1">
      <c r="A9" s="221">
        <v>600</v>
      </c>
      <c r="B9" s="222" t="s">
        <v>181</v>
      </c>
      <c r="C9" s="223" t="e">
        <f>WYDATKI!#REF!</f>
        <v>#REF!</v>
      </c>
      <c r="D9" s="224">
        <f>WYDATKI!H30</f>
        <v>8204289</v>
      </c>
      <c r="E9" s="225">
        <f>WYDATKI!I30</f>
        <v>7792637.09</v>
      </c>
      <c r="F9" s="226">
        <f t="shared" si="0"/>
        <v>94.98247916425177</v>
      </c>
      <c r="G9" s="227"/>
      <c r="H9" s="218"/>
      <c r="I9" s="228"/>
      <c r="J9" s="227">
        <f>WYDATKI!E32</f>
        <v>1770000</v>
      </c>
      <c r="K9" s="229">
        <f>WYDATKI!F32</f>
        <v>1738330</v>
      </c>
      <c r="L9" s="218">
        <f>K9*100/J9</f>
        <v>98.21073446327684</v>
      </c>
      <c r="M9" s="221">
        <v>600</v>
      </c>
      <c r="N9" s="382"/>
      <c r="O9" s="389"/>
      <c r="P9" s="219"/>
      <c r="Q9" s="203"/>
      <c r="R9" s="203"/>
      <c r="S9" s="203"/>
      <c r="T9" s="382"/>
      <c r="U9" s="378"/>
      <c r="V9" s="203"/>
      <c r="W9" s="203"/>
      <c r="X9" s="203"/>
      <c r="Y9" s="203"/>
    </row>
    <row r="10" spans="1:25" ht="13.5" customHeight="1">
      <c r="A10" s="221">
        <v>630</v>
      </c>
      <c r="B10" s="222" t="s">
        <v>175</v>
      </c>
      <c r="C10" s="223">
        <f>WYDATKI!E48</f>
        <v>29000</v>
      </c>
      <c r="D10" s="224">
        <f>WYDATKI!H48</f>
        <v>29000</v>
      </c>
      <c r="E10" s="225">
        <f>WYDATKI!I48</f>
        <v>29000</v>
      </c>
      <c r="F10" s="226">
        <f t="shared" si="0"/>
        <v>100</v>
      </c>
      <c r="G10" s="230"/>
      <c r="H10" s="231"/>
      <c r="I10" s="231"/>
      <c r="J10" s="230">
        <f>WYDATKI!E50</f>
        <v>29000</v>
      </c>
      <c r="K10" s="232">
        <f>WYDATKI!F50</f>
        <v>29000</v>
      </c>
      <c r="L10" s="218">
        <f>K10*100/J10</f>
        <v>100</v>
      </c>
      <c r="M10" s="221">
        <v>630</v>
      </c>
      <c r="N10" s="387"/>
      <c r="O10" s="390"/>
      <c r="P10" s="220"/>
      <c r="Q10" s="204"/>
      <c r="R10" s="204"/>
      <c r="S10" s="204"/>
      <c r="T10" s="387"/>
      <c r="U10" s="234"/>
      <c r="V10" s="204"/>
      <c r="W10" s="204"/>
      <c r="X10" s="204"/>
      <c r="Y10" s="204"/>
    </row>
    <row r="11" spans="1:25" ht="13.5" customHeight="1">
      <c r="A11" s="221">
        <v>700</v>
      </c>
      <c r="B11" s="222" t="s">
        <v>22</v>
      </c>
      <c r="C11" s="223">
        <f>WYDATKI!E51</f>
        <v>9981790</v>
      </c>
      <c r="D11" s="224">
        <f>WYDATKI!H51</f>
        <v>6047800</v>
      </c>
      <c r="E11" s="225">
        <f>WYDATKI!I51</f>
        <v>5647586.54</v>
      </c>
      <c r="F11" s="226">
        <f t="shared" si="0"/>
        <v>93.38249512219319</v>
      </c>
      <c r="G11" s="230">
        <f>WYDATKI!E53+WYDATKI!E54+WYDATKI!E55</f>
        <v>329101</v>
      </c>
      <c r="H11" s="232">
        <f>WYDATKI!F53+WYDATKI!F54+WYDATKI!F55</f>
        <v>308280.07</v>
      </c>
      <c r="I11" s="233">
        <f>H11*100/G11</f>
        <v>93.67339205897278</v>
      </c>
      <c r="J11" s="230"/>
      <c r="K11" s="230"/>
      <c r="L11" s="218"/>
      <c r="M11" s="221">
        <v>700</v>
      </c>
      <c r="N11" s="387"/>
      <c r="O11" s="390"/>
      <c r="P11" s="220"/>
      <c r="Q11" s="204"/>
      <c r="R11" s="204"/>
      <c r="S11" s="204"/>
      <c r="T11" s="387"/>
      <c r="U11" s="234"/>
      <c r="V11" s="204"/>
      <c r="W11" s="204"/>
      <c r="X11" s="204"/>
      <c r="Y11" s="204"/>
    </row>
    <row r="12" spans="1:25" ht="13.5" customHeight="1">
      <c r="A12" s="221">
        <v>710</v>
      </c>
      <c r="B12" s="222" t="s">
        <v>23</v>
      </c>
      <c r="C12" s="223">
        <f>WYDATKI!E69</f>
        <v>435356</v>
      </c>
      <c r="D12" s="224">
        <f>WYDATKI!H69</f>
        <v>435356</v>
      </c>
      <c r="E12" s="225">
        <f>WYDATKI!I69</f>
        <v>420704.64</v>
      </c>
      <c r="F12" s="226">
        <f t="shared" si="0"/>
        <v>96.6346254559487</v>
      </c>
      <c r="G12" s="230">
        <f>WYDATKI!E71</f>
        <v>4500</v>
      </c>
      <c r="H12" s="230">
        <f>WYDATKI!F71</f>
        <v>3000</v>
      </c>
      <c r="I12" s="233">
        <f>H12*100/G12</f>
        <v>66.66666666666667</v>
      </c>
      <c r="J12" s="230">
        <f>WYDATKI!E74</f>
        <v>8856</v>
      </c>
      <c r="K12" s="232">
        <f>WYDATKI!F74</f>
        <v>8856</v>
      </c>
      <c r="L12" s="233"/>
      <c r="M12" s="221">
        <v>710</v>
      </c>
      <c r="N12" s="387"/>
      <c r="O12" s="390"/>
      <c r="P12" s="220"/>
      <c r="Q12" s="204"/>
      <c r="R12" s="204"/>
      <c r="S12" s="204"/>
      <c r="T12" s="387"/>
      <c r="U12" s="234"/>
      <c r="V12" s="204"/>
      <c r="W12" s="204"/>
      <c r="X12" s="204"/>
      <c r="Y12" s="204"/>
    </row>
    <row r="13" spans="1:25" ht="13.5" customHeight="1">
      <c r="A13" s="221">
        <v>720</v>
      </c>
      <c r="B13" s="222" t="s">
        <v>213</v>
      </c>
      <c r="C13" s="223"/>
      <c r="D13" s="224">
        <f>WYDATKI!H79</f>
        <v>0</v>
      </c>
      <c r="E13" s="225">
        <f>WYDATKI!I79</f>
        <v>0</v>
      </c>
      <c r="F13" s="226"/>
      <c r="G13" s="230"/>
      <c r="H13" s="232"/>
      <c r="I13" s="233"/>
      <c r="J13" s="230"/>
      <c r="K13" s="232"/>
      <c r="L13" s="233"/>
      <c r="M13" s="221">
        <v>720</v>
      </c>
      <c r="N13" s="387"/>
      <c r="O13" s="390"/>
      <c r="P13" s="220"/>
      <c r="Q13" s="204"/>
      <c r="R13" s="204"/>
      <c r="S13" s="204"/>
      <c r="T13" s="387"/>
      <c r="U13" s="234"/>
      <c r="V13" s="204"/>
      <c r="W13" s="204"/>
      <c r="X13" s="204"/>
      <c r="Y13" s="204"/>
    </row>
    <row r="14" spans="1:25" ht="13.5" customHeight="1">
      <c r="A14" s="221">
        <v>750</v>
      </c>
      <c r="B14" s="222" t="s">
        <v>24</v>
      </c>
      <c r="C14" s="223">
        <f>WYDATKI!E83</f>
        <v>13505468</v>
      </c>
      <c r="D14" s="224">
        <f>WYDATKI!H83</f>
        <v>13309733</v>
      </c>
      <c r="E14" s="225">
        <f>WYDATKI!I83</f>
        <v>12882223.099999998</v>
      </c>
      <c r="F14" s="226">
        <f t="shared" si="0"/>
        <v>96.78799041273028</v>
      </c>
      <c r="G14" s="230">
        <f>WYDATKI!E85+WYDATKI!E86+WYDATKI!E87+WYDATKI!E88+WYDATKI!E99+WYDATKI!E100+WYDATKI!E101+WYDATKI!E102+WYDATKI!E103+WYDATKI!E105</f>
        <v>7679131</v>
      </c>
      <c r="H14" s="232">
        <f>WYDATKI!F85+WYDATKI!F86+WYDATKI!F87+WYDATKI!F88+WYDATKI!F99+WYDATKI!F100+WYDATKI!F101+WYDATKI!F102+WYDATKI!F103+WYDATKI!F105</f>
        <v>7522383.3100000005</v>
      </c>
      <c r="I14" s="233">
        <f>H14*100/G14</f>
        <v>97.95878348735033</v>
      </c>
      <c r="J14" s="230">
        <f>WYDATKI!E91</f>
        <v>180000</v>
      </c>
      <c r="K14" s="232">
        <f>WYDATKI!F91</f>
        <v>174834</v>
      </c>
      <c r="L14" s="233">
        <f>K14*100/J14</f>
        <v>97.13</v>
      </c>
      <c r="M14" s="221">
        <v>750</v>
      </c>
      <c r="N14" s="387">
        <f>WYDATKI!H93+WYDATKI!H98</f>
        <v>357594</v>
      </c>
      <c r="O14" s="390">
        <f>WYDATKI!I93+WYDATKI!I98</f>
        <v>339612.09</v>
      </c>
      <c r="P14" s="220">
        <f>O14*100/N14</f>
        <v>94.97141730565949</v>
      </c>
      <c r="Q14" s="204"/>
      <c r="R14" s="204"/>
      <c r="S14" s="204"/>
      <c r="T14" s="387">
        <v>72987</v>
      </c>
      <c r="U14" s="234">
        <v>72987</v>
      </c>
      <c r="V14" s="220"/>
      <c r="W14" s="235"/>
      <c r="X14" s="220"/>
      <c r="Y14" s="220"/>
    </row>
    <row r="15" spans="1:25" ht="36.75" customHeight="1">
      <c r="A15" s="221">
        <v>751</v>
      </c>
      <c r="B15" s="181" t="s">
        <v>150</v>
      </c>
      <c r="C15" s="223">
        <f>WYDATKI!E126</f>
        <v>3200</v>
      </c>
      <c r="D15" s="224">
        <f>WYDATKI!H126</f>
        <v>3200</v>
      </c>
      <c r="E15" s="225">
        <f>WYDATKI!I126</f>
        <v>3199.8</v>
      </c>
      <c r="F15" s="226">
        <f t="shared" si="0"/>
        <v>99.99375</v>
      </c>
      <c r="G15" s="230">
        <f>WYDATKI!E128+WYDATKI!E129+WYDATKI!E130</f>
        <v>2393</v>
      </c>
      <c r="H15" s="232">
        <f>WYDATKI!F128+WYDATKI!F129+WYDATKI!F130</f>
        <v>2392.8</v>
      </c>
      <c r="I15" s="233">
        <f>H15*100/G15</f>
        <v>99.99164229001255</v>
      </c>
      <c r="J15" s="381"/>
      <c r="K15" s="232"/>
      <c r="L15" s="233"/>
      <c r="M15" s="221">
        <v>751</v>
      </c>
      <c r="N15" s="387"/>
      <c r="O15" s="390"/>
      <c r="P15" s="220"/>
      <c r="Q15" s="204"/>
      <c r="R15" s="204"/>
      <c r="S15" s="204"/>
      <c r="T15" s="387">
        <v>3116</v>
      </c>
      <c r="U15" s="234">
        <v>3116</v>
      </c>
      <c r="V15" s="220"/>
      <c r="W15" s="204"/>
      <c r="X15" s="204"/>
      <c r="Y15" s="204"/>
    </row>
    <row r="16" spans="1:25" ht="20.25" customHeight="1">
      <c r="A16" s="221">
        <v>752</v>
      </c>
      <c r="B16" s="359" t="s">
        <v>238</v>
      </c>
      <c r="C16" s="223"/>
      <c r="D16" s="224">
        <f>WYDATKI!E132</f>
        <v>500</v>
      </c>
      <c r="E16" s="224">
        <f>WYDATKI!F132</f>
        <v>500</v>
      </c>
      <c r="F16" s="226">
        <f t="shared" si="0"/>
        <v>100</v>
      </c>
      <c r="G16" s="230"/>
      <c r="H16" s="232"/>
      <c r="I16" s="233"/>
      <c r="J16" s="381"/>
      <c r="K16" s="232"/>
      <c r="L16" s="233"/>
      <c r="M16" s="221">
        <v>752</v>
      </c>
      <c r="N16" s="387"/>
      <c r="O16" s="390"/>
      <c r="P16" s="220"/>
      <c r="Q16" s="204"/>
      <c r="R16" s="204"/>
      <c r="S16" s="204"/>
      <c r="T16" s="387">
        <v>500</v>
      </c>
      <c r="U16" s="234">
        <v>500</v>
      </c>
      <c r="V16" s="220"/>
      <c r="W16" s="204"/>
      <c r="X16" s="204"/>
      <c r="Y16" s="204"/>
    </row>
    <row r="17" spans="1:25" ht="25.5" customHeight="1">
      <c r="A17" s="221">
        <v>754</v>
      </c>
      <c r="B17" s="222" t="s">
        <v>25</v>
      </c>
      <c r="C17" s="223">
        <f>WYDATKI!E135</f>
        <v>1136943</v>
      </c>
      <c r="D17" s="224">
        <f>WYDATKI!H135</f>
        <v>1003753</v>
      </c>
      <c r="E17" s="225">
        <f>WYDATKI!I135</f>
        <v>940033.2999999999</v>
      </c>
      <c r="F17" s="226">
        <f t="shared" si="0"/>
        <v>93.65185458972476</v>
      </c>
      <c r="G17" s="230">
        <f>WYDATKI!E140+WYDATKI!E141+WYDATKI!E142</f>
        <v>222000</v>
      </c>
      <c r="H17" s="232">
        <f>WYDATKI!F140+WYDATKI!F141+WYDATKI!F142</f>
        <v>205824.43000000002</v>
      </c>
      <c r="I17" s="233">
        <f>H17*100/G17</f>
        <v>92.71370720720722</v>
      </c>
      <c r="J17" s="230">
        <f>WYDATKI!E137+WYDATKI!E157</f>
        <v>171679</v>
      </c>
      <c r="K17" s="232">
        <f>WYDATKI!F137+WYDATKI!F157</f>
        <v>171617.49</v>
      </c>
      <c r="L17" s="233">
        <f>K17*100/J17</f>
        <v>99.9641715061248</v>
      </c>
      <c r="M17" s="221">
        <v>754</v>
      </c>
      <c r="N17" s="387">
        <f>WYDATKI!H139</f>
        <v>131300</v>
      </c>
      <c r="O17" s="390">
        <f>WYDATKI!I139</f>
        <v>124489.84</v>
      </c>
      <c r="P17" s="220">
        <f>O17*100/N17</f>
        <v>94.81328255902514</v>
      </c>
      <c r="Q17" s="204"/>
      <c r="R17" s="204"/>
      <c r="S17" s="204"/>
      <c r="T17" s="387">
        <v>200</v>
      </c>
      <c r="U17" s="234">
        <v>200</v>
      </c>
      <c r="V17" s="204"/>
      <c r="W17" s="204"/>
      <c r="X17" s="204"/>
      <c r="Y17" s="204"/>
    </row>
    <row r="18" spans="1:25" ht="13.5" customHeight="1">
      <c r="A18" s="221">
        <v>757</v>
      </c>
      <c r="B18" s="222" t="s">
        <v>90</v>
      </c>
      <c r="C18" s="223">
        <f>WYDATKI!E159</f>
        <v>3778890</v>
      </c>
      <c r="D18" s="224">
        <f>WYDATKI!H159</f>
        <v>3778890</v>
      </c>
      <c r="E18" s="225">
        <f>WYDATKI!I159</f>
        <v>3732456.25</v>
      </c>
      <c r="F18" s="226">
        <f t="shared" si="0"/>
        <v>98.77123308696468</v>
      </c>
      <c r="G18" s="230"/>
      <c r="H18" s="232"/>
      <c r="I18" s="231"/>
      <c r="J18" s="381"/>
      <c r="K18" s="232"/>
      <c r="L18" s="233"/>
      <c r="M18" s="221">
        <v>757</v>
      </c>
      <c r="N18" s="387"/>
      <c r="O18" s="390"/>
      <c r="P18" s="220"/>
      <c r="Q18" s="236">
        <f>WYDATKI!E162</f>
        <v>3698890</v>
      </c>
      <c r="R18" s="234">
        <f>WYDATKI!F162</f>
        <v>3680116.4</v>
      </c>
      <c r="S18" s="220">
        <f>R18*100/Q18</f>
        <v>99.49245314134781</v>
      </c>
      <c r="T18" s="387"/>
      <c r="U18" s="234"/>
      <c r="V18" s="220"/>
      <c r="W18" s="235"/>
      <c r="X18" s="234"/>
      <c r="Y18" s="220"/>
    </row>
    <row r="19" spans="1:25" ht="13.5" customHeight="1">
      <c r="A19" s="221">
        <v>758</v>
      </c>
      <c r="B19" s="222" t="s">
        <v>26</v>
      </c>
      <c r="C19" s="223">
        <f>WYDATKI!E163</f>
        <v>6580641</v>
      </c>
      <c r="D19" s="224">
        <f>WYDATKI!H163</f>
        <v>6580641</v>
      </c>
      <c r="E19" s="225">
        <f>WYDATKI!I163</f>
        <v>6580639.94</v>
      </c>
      <c r="F19" s="226">
        <f t="shared" si="0"/>
        <v>99.99998389214667</v>
      </c>
      <c r="G19" s="230"/>
      <c r="H19" s="232"/>
      <c r="I19" s="231"/>
      <c r="J19" s="381"/>
      <c r="K19" s="232"/>
      <c r="L19" s="233"/>
      <c r="M19" s="221">
        <v>758</v>
      </c>
      <c r="N19" s="387"/>
      <c r="O19" s="390"/>
      <c r="P19" s="220"/>
      <c r="Q19" s="204"/>
      <c r="R19" s="204"/>
      <c r="S19" s="204"/>
      <c r="T19" s="387"/>
      <c r="U19" s="234"/>
      <c r="V19" s="204"/>
      <c r="W19" s="204"/>
      <c r="X19" s="204"/>
      <c r="Y19" s="204"/>
    </row>
    <row r="20" spans="1:25" ht="13.5" customHeight="1">
      <c r="A20" s="221">
        <v>801</v>
      </c>
      <c r="B20" s="222" t="s">
        <v>27</v>
      </c>
      <c r="C20" s="223">
        <f>WYDATKI!E168</f>
        <v>63666177</v>
      </c>
      <c r="D20" s="224">
        <f>WYDATKI!H168</f>
        <v>47764054</v>
      </c>
      <c r="E20" s="225">
        <f>WYDATKI!I168</f>
        <v>46884436.14</v>
      </c>
      <c r="F20" s="226">
        <f t="shared" si="0"/>
        <v>98.15841038116237</v>
      </c>
      <c r="G20" s="230">
        <f>WYDATKI!E172+WYDATKI!E173+WYDATKI!E174+WYDATKI!E175+WYDATKI!E177+WYDATKI!E197+WYDATKI!E198+WYDATKI!E199+WYDATKI!E200+WYDATKI!E214+WYDATKI!E215+WYDATKI!E216+WYDATKI!E217+WYDATKI!E218+WYDATKI!E232+WYDATKI!E233+WYDATKI!E234+WYDATKI!E240+WYDATKI!E241+WYDATKI!E243+WYDATKI!E242+WYDATKI!E244+WYDATKI!E259+WYDATKI!E260+WYDATKI!E261+WYDATKI!E262+WYDATKI!E263+WYDATKI!E283+WYDATKI!E284+WYDATKI!E285+WYDATKI!E286+WYDATKI!E287</f>
        <v>25323804</v>
      </c>
      <c r="H20" s="232">
        <f>WYDATKI!F172+WYDATKI!F173+WYDATKI!F174+WYDATKI!F175+WYDATKI!F177+WYDATKI!F197+WYDATKI!F198+WYDATKI!F199+WYDATKI!F200+WYDATKI!F214+WYDATKI!F215+WYDATKI!F216+WYDATKI!F217+WYDATKI!F218+WYDATKI!F232+WYDATKI!F233+WYDATKI!F234+WYDATKI!F240+WYDATKI!F241+WYDATKI!F243+WYDATKI!F242+WYDATKI!F244+WYDATKI!F259+WYDATKI!F260+WYDATKI!F261+WYDATKI!F262+WYDATKI!F263+WYDATKI!F283+WYDATKI!F284+WYDATKI!F285+WYDATKI!F286+WYDATKI!F287</f>
        <v>25056567.839999992</v>
      </c>
      <c r="I20" s="233">
        <f>H20*100/G20</f>
        <v>98.94472347045487</v>
      </c>
      <c r="J20" s="230">
        <f>WYDATKI!H170+WYDATKI!H195+WYDATKI!H211+WYDATKI!H212</f>
        <v>12202050</v>
      </c>
      <c r="K20" s="232">
        <f>WYDATKI!I170+WYDATKI!I195+WYDATKI!I211+WYDATKI!I212</f>
        <v>12201111.85</v>
      </c>
      <c r="L20" s="233">
        <f>K20*100/J20</f>
        <v>99.99231153781537</v>
      </c>
      <c r="M20" s="221">
        <v>801</v>
      </c>
      <c r="N20" s="387">
        <f>WYDATKI!E171+WYDATKI!E196+WYDATKI!E213+WYDATKI!E239+WYDATKI!E258+WYDATKI!E282</f>
        <v>1475273</v>
      </c>
      <c r="O20" s="390">
        <f>WYDATKI!F171+WYDATKI!F196+WYDATKI!F213+WYDATKI!F239+WYDATKI!F258+WYDATKI!F282</f>
        <v>1434508.48</v>
      </c>
      <c r="P20" s="220">
        <f aca="true" t="shared" si="1" ref="P20:P28">O20*100/N20</f>
        <v>97.23681515217861</v>
      </c>
      <c r="Q20" s="204"/>
      <c r="R20" s="204"/>
      <c r="S20" s="204"/>
      <c r="T20" s="387"/>
      <c r="U20" s="234"/>
      <c r="V20" s="204"/>
      <c r="W20" s="204"/>
      <c r="X20" s="204"/>
      <c r="Y20" s="204"/>
    </row>
    <row r="21" spans="1:25" ht="13.5" customHeight="1">
      <c r="A21" s="221">
        <v>851</v>
      </c>
      <c r="B21" s="222" t="s">
        <v>91</v>
      </c>
      <c r="C21" s="223">
        <f>WYDATKI!E302</f>
        <v>576610</v>
      </c>
      <c r="D21" s="224">
        <f>WYDATKI!H302</f>
        <v>576610</v>
      </c>
      <c r="E21" s="225">
        <f>WYDATKI!I302</f>
        <v>503894.05</v>
      </c>
      <c r="F21" s="226">
        <f t="shared" si="0"/>
        <v>87.38905846239226</v>
      </c>
      <c r="G21" s="230">
        <f>WYDATKI!E307+WYDATKI!E308+WYDATKI!E309+WYDATKI!E316+WYDATKI!E317+WYDATKI!E318</f>
        <v>153716</v>
      </c>
      <c r="H21" s="232">
        <f>WYDATKI!F307+WYDATKI!F308+WYDATKI!F309+WYDATKI!F316+WYDATKI!F317+WYDATKI!F318</f>
        <v>143998.65</v>
      </c>
      <c r="I21" s="231">
        <f>H21*100/G21</f>
        <v>93.67837440474642</v>
      </c>
      <c r="J21" s="230">
        <f>WYDATKI!H315</f>
        <v>25084</v>
      </c>
      <c r="K21" s="232">
        <f>WYDATKI!I315</f>
        <v>25084</v>
      </c>
      <c r="L21" s="233">
        <f aca="true" t="shared" si="2" ref="L21:L26">K21*100/J21</f>
        <v>100</v>
      </c>
      <c r="M21" s="221">
        <v>851</v>
      </c>
      <c r="N21" s="387"/>
      <c r="O21" s="390"/>
      <c r="P21" s="220"/>
      <c r="Q21" s="204"/>
      <c r="R21" s="204"/>
      <c r="S21" s="204"/>
      <c r="T21" s="387"/>
      <c r="U21" s="234"/>
      <c r="V21" s="204"/>
      <c r="W21" s="204"/>
      <c r="X21" s="204"/>
      <c r="Y21" s="204"/>
    </row>
    <row r="22" spans="1:25" ht="13.5" customHeight="1">
      <c r="A22" s="221">
        <v>852</v>
      </c>
      <c r="B22" s="222" t="s">
        <v>166</v>
      </c>
      <c r="C22" s="223">
        <f>WYDATKI!E323</f>
        <v>5062226</v>
      </c>
      <c r="D22" s="224">
        <f>WYDATKI!H323</f>
        <v>5047343</v>
      </c>
      <c r="E22" s="225">
        <f>WYDATKI!I323</f>
        <v>4859361.699999999</v>
      </c>
      <c r="F22" s="226">
        <f t="shared" si="0"/>
        <v>96.27563848939926</v>
      </c>
      <c r="G22" s="230">
        <f>WYDATKI!E326+WYDATKI!E327+WYDATKI!E328+WYDATKI!E329+WYDATKI!E341+WYDATKI!E342+WYDATKI!E343+WYDATKI!E344+WYDATKI!E363+WYDATKI!E364+WYDATKI!E365+WYDATKI!E366+WYDATKI!E367+WYDATKI!E352</f>
        <v>1219017</v>
      </c>
      <c r="H22" s="232">
        <f>WYDATKI!F326+WYDATKI!F327+WYDATKI!F328+WYDATKI!F329+WYDATKI!F341+WYDATKI!F342+WYDATKI!F343+WYDATKI!F344+WYDATKI!F363+WYDATKI!F364+WYDATKI!F365+WYDATKI!F366+WYDATKI!F367+WYDATKI!F352</f>
        <v>1167818.7100000002</v>
      </c>
      <c r="I22" s="231">
        <f>H22*100/G22</f>
        <v>95.80003478212365</v>
      </c>
      <c r="J22" s="230"/>
      <c r="K22" s="232"/>
      <c r="L22" s="233"/>
      <c r="M22" s="221">
        <v>852</v>
      </c>
      <c r="N22" s="387">
        <f>WYDATKI!E325+WYDATKI!E339+WYDATKI!E340+WYDATKI!E354+WYDATKI!E357+WYDATKI!E360+WYDATKI!E362+WYDATKI!E383</f>
        <v>3203389</v>
      </c>
      <c r="O22" s="390">
        <f>WYDATKI!F325+WYDATKI!F339+WYDATKI!F340+WYDATKI!F354+WYDATKI!F357+WYDATKI!F360+WYDATKI!F362+WYDATKI!F383</f>
        <v>3122434.0600000005</v>
      </c>
      <c r="P22" s="220">
        <f t="shared" si="1"/>
        <v>97.47283455115819</v>
      </c>
      <c r="Q22" s="204"/>
      <c r="R22" s="204"/>
      <c r="S22" s="204"/>
      <c r="T22" s="387">
        <v>2392817</v>
      </c>
      <c r="U22" s="234">
        <v>2325820.88</v>
      </c>
      <c r="V22" s="220"/>
      <c r="W22" s="204"/>
      <c r="X22" s="204"/>
      <c r="Y22" s="204"/>
    </row>
    <row r="23" spans="1:25" ht="13.5" customHeight="1">
      <c r="A23" s="221">
        <v>853</v>
      </c>
      <c r="B23" s="222" t="s">
        <v>215</v>
      </c>
      <c r="C23" s="223">
        <f>WYDATKI!E384</f>
        <v>364424</v>
      </c>
      <c r="D23" s="224">
        <f>WYDATKI!H384</f>
        <v>364424</v>
      </c>
      <c r="E23" s="225">
        <f>WYDATKI!I384</f>
        <v>319048.12</v>
      </c>
      <c r="F23" s="226">
        <f t="shared" si="0"/>
        <v>87.54860272649441</v>
      </c>
      <c r="G23" s="230">
        <f>WYDATKI!E389+WYDATKI!E390+WYDATKI!E391+WYDATKI!E392+WYDATKI!E393+WYDATKI!E394+WYDATKI!E395+WYDATKI!E396</f>
        <v>77064</v>
      </c>
      <c r="H23" s="232">
        <f>WYDATKI!F389+WYDATKI!F390+WYDATKI!F391+WYDATKI!F392+WYDATKI!F393+WYDATKI!F394+WYDATKI!F395+WYDATKI!F396</f>
        <v>66515.44</v>
      </c>
      <c r="I23" s="231">
        <f>H23*100/G23</f>
        <v>86.31194851032907</v>
      </c>
      <c r="J23" s="230">
        <f>WYDATKI!H386</f>
        <v>185230</v>
      </c>
      <c r="K23" s="232">
        <f>WYDATKI!I386</f>
        <v>155580</v>
      </c>
      <c r="L23" s="233">
        <f t="shared" si="2"/>
        <v>83.99287372455866</v>
      </c>
      <c r="M23" s="221">
        <v>853</v>
      </c>
      <c r="N23" s="387">
        <f>WYDATKI!E388</f>
        <v>17010</v>
      </c>
      <c r="O23" s="390">
        <f>WYDATKI!F388</f>
        <v>17010</v>
      </c>
      <c r="P23" s="220">
        <f t="shared" si="1"/>
        <v>100</v>
      </c>
      <c r="Q23" s="204"/>
      <c r="R23" s="204"/>
      <c r="S23" s="204"/>
      <c r="T23" s="387"/>
      <c r="U23" s="234"/>
      <c r="V23" s="204"/>
      <c r="W23" s="204"/>
      <c r="X23" s="204"/>
      <c r="Y23" s="204"/>
    </row>
    <row r="24" spans="1:25" ht="13.5" customHeight="1">
      <c r="A24" s="221">
        <v>854</v>
      </c>
      <c r="B24" s="222" t="s">
        <v>28</v>
      </c>
      <c r="C24" s="223">
        <f>WYDATKI!E401</f>
        <v>2448084</v>
      </c>
      <c r="D24" s="224">
        <f>WYDATKI!H401</f>
        <v>2448084</v>
      </c>
      <c r="E24" s="225">
        <f>WYDATKI!I401</f>
        <v>2263214.6599999997</v>
      </c>
      <c r="F24" s="226">
        <f t="shared" si="0"/>
        <v>92.44840699910623</v>
      </c>
      <c r="G24" s="230">
        <f>WYDATKI!E404+WYDATKI!E405+WYDATKI!E406+WYDATKI!E407</f>
        <v>1901882</v>
      </c>
      <c r="H24" s="232">
        <f>WYDATKI!F404+WYDATKI!F405+WYDATKI!F406+WYDATKI!F407</f>
        <v>1754504.3699999999</v>
      </c>
      <c r="I24" s="231">
        <f>H24*100/G24</f>
        <v>92.25095826134324</v>
      </c>
      <c r="J24" s="230"/>
      <c r="K24" s="232"/>
      <c r="L24" s="233"/>
      <c r="M24" s="221">
        <v>854</v>
      </c>
      <c r="N24" s="387">
        <f>WYDATKI!H403+WYDATKI!H421</f>
        <v>314619</v>
      </c>
      <c r="O24" s="390">
        <f>WYDATKI!I403+WYDATKI!I421</f>
        <v>290870.82</v>
      </c>
      <c r="P24" s="220">
        <f t="shared" si="1"/>
        <v>92.45176546870977</v>
      </c>
      <c r="Q24" s="204"/>
      <c r="R24" s="204"/>
      <c r="S24" s="204"/>
      <c r="T24" s="387"/>
      <c r="U24" s="234"/>
      <c r="V24" s="204"/>
      <c r="W24" s="204"/>
      <c r="X24" s="204"/>
      <c r="Y24" s="204"/>
    </row>
    <row r="25" spans="1:25" ht="13.5" customHeight="1">
      <c r="A25" s="221">
        <v>900</v>
      </c>
      <c r="B25" s="222" t="s">
        <v>214</v>
      </c>
      <c r="C25" s="223">
        <f>WYDATKI!E423</f>
        <v>6795079</v>
      </c>
      <c r="D25" s="224">
        <f>WYDATKI!H423</f>
        <v>3155505</v>
      </c>
      <c r="E25" s="225">
        <f>WYDATKI!I423</f>
        <v>2876273.7199999997</v>
      </c>
      <c r="F25" s="226">
        <f t="shared" si="0"/>
        <v>91.15097963717376</v>
      </c>
      <c r="G25" s="230"/>
      <c r="H25" s="232"/>
      <c r="I25" s="233"/>
      <c r="J25" s="230"/>
      <c r="K25" s="232"/>
      <c r="L25" s="233"/>
      <c r="M25" s="221">
        <v>900</v>
      </c>
      <c r="N25" s="387"/>
      <c r="O25" s="390"/>
      <c r="P25" s="220"/>
      <c r="Q25" s="204"/>
      <c r="R25" s="204"/>
      <c r="S25" s="204"/>
      <c r="T25" s="387"/>
      <c r="U25" s="234"/>
      <c r="V25" s="204"/>
      <c r="W25" s="204"/>
      <c r="X25" s="204"/>
      <c r="Y25" s="204"/>
    </row>
    <row r="26" spans="1:25" ht="19.5" customHeight="1">
      <c r="A26" s="221">
        <v>921</v>
      </c>
      <c r="B26" s="222" t="s">
        <v>92</v>
      </c>
      <c r="C26" s="223">
        <f>WYDATKI!E445</f>
        <v>3347380</v>
      </c>
      <c r="D26" s="224">
        <f>WYDATKI!H445</f>
        <v>3254000</v>
      </c>
      <c r="E26" s="225">
        <f>WYDATKI!I445</f>
        <v>3253982.5</v>
      </c>
      <c r="F26" s="226">
        <f t="shared" si="0"/>
        <v>99.99946220036878</v>
      </c>
      <c r="G26" s="230"/>
      <c r="H26" s="232"/>
      <c r="I26" s="231"/>
      <c r="J26" s="230">
        <f>WYDATKI!H447+WYDATKI!H450+WYDATKI!H452</f>
        <v>3252000</v>
      </c>
      <c r="K26" s="232">
        <f>WYDATKI!I447+WYDATKI!I450+WYDATKI!I452</f>
        <v>3252000</v>
      </c>
      <c r="L26" s="233">
        <f t="shared" si="2"/>
        <v>100</v>
      </c>
      <c r="M26" s="221">
        <v>921</v>
      </c>
      <c r="N26" s="387"/>
      <c r="O26" s="390"/>
      <c r="P26" s="220"/>
      <c r="Q26" s="204"/>
      <c r="R26" s="204"/>
      <c r="S26" s="204"/>
      <c r="T26" s="387"/>
      <c r="U26" s="234"/>
      <c r="V26" s="204"/>
      <c r="W26" s="204"/>
      <c r="X26" s="204"/>
      <c r="Y26" s="204"/>
    </row>
    <row r="27" spans="1:25" ht="13.5" customHeight="1" thickBot="1">
      <c r="A27" s="237">
        <v>926</v>
      </c>
      <c r="B27" s="238" t="s">
        <v>93</v>
      </c>
      <c r="C27" s="239">
        <f>WYDATKI!E454</f>
        <v>2160573</v>
      </c>
      <c r="D27" s="240">
        <f>WYDATKI!H454</f>
        <v>2133097</v>
      </c>
      <c r="E27" s="241">
        <f>WYDATKI!I454</f>
        <v>2000254.46</v>
      </c>
      <c r="F27" s="242">
        <f t="shared" si="0"/>
        <v>93.77231602688485</v>
      </c>
      <c r="G27" s="243">
        <f>WYDATKI!E458+WYDATKI!E459+WYDATKI!E460+WYDATKI!E461+WYDATKI!E462</f>
        <v>484740</v>
      </c>
      <c r="H27" s="244">
        <f>WYDATKI!F458+WYDATKI!F459+WYDATKI!F460+WYDATKI!F461+WYDATKI!F462</f>
        <v>455679</v>
      </c>
      <c r="I27" s="245">
        <f>H27*100/G27</f>
        <v>94.00482733011512</v>
      </c>
      <c r="J27" s="243">
        <f>WYDATKI!E456</f>
        <v>335000</v>
      </c>
      <c r="K27" s="243">
        <f>WYDATKI!F456</f>
        <v>335000</v>
      </c>
      <c r="L27" s="245">
        <f>K27*100/J27</f>
        <v>100</v>
      </c>
      <c r="M27" s="237">
        <v>926</v>
      </c>
      <c r="N27" s="388">
        <f>WYDATKI!E457</f>
        <v>800</v>
      </c>
      <c r="O27" s="391">
        <f>WYDATKI!F457</f>
        <v>738.69</v>
      </c>
      <c r="P27" s="246">
        <f t="shared" si="1"/>
        <v>92.33625</v>
      </c>
      <c r="Q27" s="205"/>
      <c r="R27" s="205"/>
      <c r="S27" s="205"/>
      <c r="T27" s="388"/>
      <c r="U27" s="379"/>
      <c r="V27" s="205"/>
      <c r="W27" s="205"/>
      <c r="X27" s="205"/>
      <c r="Y27" s="205"/>
    </row>
    <row r="28" spans="1:25" s="3" customFormat="1" ht="17.25" customHeight="1" thickBot="1">
      <c r="A28" s="193"/>
      <c r="B28" s="247" t="s">
        <v>95</v>
      </c>
      <c r="C28" s="248" t="e">
        <f>SUM(C6:C27)</f>
        <v>#REF!</v>
      </c>
      <c r="D28" s="196">
        <f>SUM(D6:D27)</f>
        <v>104298415</v>
      </c>
      <c r="E28" s="197">
        <f>SUM(E6:E27)</f>
        <v>101148829.18999998</v>
      </c>
      <c r="F28" s="199">
        <f t="shared" si="0"/>
        <v>96.98021699562739</v>
      </c>
      <c r="G28" s="250">
        <f>SUM(G6:G27)</f>
        <v>37397348</v>
      </c>
      <c r="H28" s="251">
        <f>SUM(H6:H27)</f>
        <v>36686964.61999998</v>
      </c>
      <c r="I28" s="252">
        <f>H28*100/G28</f>
        <v>98.10044450210742</v>
      </c>
      <c r="J28" s="250">
        <f>SUM(J6:J27)</f>
        <v>18181068</v>
      </c>
      <c r="K28" s="251">
        <f>SUM(K6:K27)</f>
        <v>18110969.34</v>
      </c>
      <c r="L28" s="253">
        <f>K28*100/J28</f>
        <v>99.61444146185471</v>
      </c>
      <c r="M28" s="254"/>
      <c r="N28" s="392">
        <f>SUM(N6:N27)</f>
        <v>5499985</v>
      </c>
      <c r="O28" s="393">
        <f>SUM(O6:O27)</f>
        <v>5329663.980000001</v>
      </c>
      <c r="P28" s="393">
        <f t="shared" si="1"/>
        <v>96.90324573612476</v>
      </c>
      <c r="Q28" s="392">
        <f>SUM(Q6:Q27)</f>
        <v>3698890</v>
      </c>
      <c r="R28" s="393">
        <f>SUM(R6:R27)</f>
        <v>3680116.4</v>
      </c>
      <c r="S28" s="393">
        <f>SUM(S6:S27)</f>
        <v>99.49245314134781</v>
      </c>
      <c r="T28" s="392">
        <f>SUM(T6:T27)</f>
        <v>2516674</v>
      </c>
      <c r="U28" s="393">
        <f>SUM(U6:U27)</f>
        <v>2449677.02</v>
      </c>
      <c r="V28" s="393">
        <f>U28*100/T28</f>
        <v>97.33787610155308</v>
      </c>
      <c r="W28" s="393">
        <f>SUM(W6:W27)</f>
        <v>0</v>
      </c>
      <c r="X28" s="393">
        <f>SUM(X6:X27)</f>
        <v>0</v>
      </c>
      <c r="Y28" s="393">
        <f>SUM(Y6:Y27)</f>
        <v>0</v>
      </c>
    </row>
    <row r="29" spans="1:25" ht="12.75">
      <c r="A29" s="26"/>
      <c r="B29" s="26"/>
      <c r="C29" s="26"/>
      <c r="D29" s="26"/>
      <c r="E29" s="26"/>
      <c r="F29" s="26"/>
      <c r="G29" s="249"/>
      <c r="H29" s="24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4:16" ht="12.7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4:16" ht="12.7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4:16" ht="12.75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 t="s">
        <v>106</v>
      </c>
    </row>
    <row r="33" spans="4:16" ht="12.7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4:16" ht="12.7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4:16" ht="12.7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4:16" ht="12.7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4:16" ht="12.75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4:16" ht="12.75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4:16" ht="12.75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4:16" ht="12.75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4:16" ht="12.75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4:16" ht="12.75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4:16" ht="12.7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4:16" ht="12.75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4:16" ht="12.7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4:16" ht="12.7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4:16" ht="12.75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4:16" ht="12.75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4:16" ht="12.75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4:16" ht="12.75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4:16" ht="12.75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4:16" ht="12.75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4:16" ht="12.75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4:16" ht="12.75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4:16" ht="12.7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4:16" ht="12.75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4:16" ht="12.75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4:16" ht="12.75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4:16" ht="12.75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4:16" ht="12.75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</sheetData>
  <sheetProtection/>
  <mergeCells count="15">
    <mergeCell ref="B3:B5"/>
    <mergeCell ref="Q4:S4"/>
    <mergeCell ref="D3:F4"/>
    <mergeCell ref="N4:P4"/>
    <mergeCell ref="G4:I4"/>
    <mergeCell ref="M3:M5"/>
    <mergeCell ref="T4:V4"/>
    <mergeCell ref="W4:Y4"/>
    <mergeCell ref="A1:L1"/>
    <mergeCell ref="A2:I2"/>
    <mergeCell ref="G3:I3"/>
    <mergeCell ref="J4:L4"/>
    <mergeCell ref="T3:V3"/>
    <mergeCell ref="C3:C5"/>
    <mergeCell ref="A3:A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URZĄD GMINY </cp:lastModifiedBy>
  <cp:lastPrinted>2013-03-28T12:14:24Z</cp:lastPrinted>
  <dcterms:created xsi:type="dcterms:W3CDTF">2002-11-06T08:41:21Z</dcterms:created>
  <dcterms:modified xsi:type="dcterms:W3CDTF">2013-04-04T09:26:29Z</dcterms:modified>
  <cp:category/>
  <cp:version/>
  <cp:contentType/>
  <cp:contentStatus/>
</cp:coreProperties>
</file>