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tabRatio="601" activeTab="0"/>
  </bookViews>
  <sheets>
    <sheet name="szczegolowe" sheetId="1" r:id="rId1"/>
    <sheet name="Arkusz1" sheetId="2" r:id="rId2"/>
  </sheets>
  <definedNames>
    <definedName name="_xlnm.Print_Area" localSheetId="0">'szczegolowe'!$A$1:$O$203</definedName>
    <definedName name="_xlnm.Print_Titles" localSheetId="0">'szczegolowe'!$8:$12</definedName>
  </definedNames>
  <calcPr fullCalcOnLoad="1"/>
</workbook>
</file>

<file path=xl/sharedStrings.xml><?xml version="1.0" encoding="utf-8"?>
<sst xmlns="http://schemas.openxmlformats.org/spreadsheetml/2006/main" count="418" uniqueCount="216">
  <si>
    <t xml:space="preserve">Lp. </t>
  </si>
  <si>
    <t xml:space="preserve"> </t>
  </si>
  <si>
    <t xml:space="preserve">Rozdział </t>
  </si>
  <si>
    <t>Nazwa programu inwestycyjnego</t>
  </si>
  <si>
    <t>Łączne nakłady inwestycyjne</t>
  </si>
  <si>
    <t xml:space="preserve">§ </t>
  </si>
  <si>
    <t>I</t>
  </si>
  <si>
    <t>Razem wydatki inwestycyjne</t>
  </si>
  <si>
    <t>Razem wydatki inwestycyjne  (dotacje)</t>
  </si>
  <si>
    <t>Okres realizacji inwestycji</t>
  </si>
  <si>
    <t>Środki o których mowa w art.5 ust.1 pkt 2 i 3 uofp</t>
  </si>
  <si>
    <t>Razem dział 010</t>
  </si>
  <si>
    <t>01010</t>
  </si>
  <si>
    <t>RAZEM DZIAŁ 010</t>
  </si>
  <si>
    <t>RAZEM DZIAŁ 600</t>
  </si>
  <si>
    <t>RAZEM DZIAŁ 900</t>
  </si>
  <si>
    <t>RAZEM DZIAŁ 926</t>
  </si>
  <si>
    <t>Razem dział 010  (WPF) w tym:</t>
  </si>
  <si>
    <t>razem rozdz 60016 (WPF) w tym:</t>
  </si>
  <si>
    <r>
      <t xml:space="preserve">rozdz. 80101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6050 (WPF) w tym:</t>
    </r>
  </si>
  <si>
    <t>dział 010- wydatki jednoroczne</t>
  </si>
  <si>
    <t>dział 010- wydatki WPF</t>
  </si>
  <si>
    <t>dział  600- wydatki jednoroczne</t>
  </si>
  <si>
    <t>dział 600 - wydatki WPF</t>
  </si>
  <si>
    <t>dział  801- wydatki jednoroczne</t>
  </si>
  <si>
    <t>dział 801 - wydatki WPF</t>
  </si>
  <si>
    <t>dział  900 - wydatki jednoroczne</t>
  </si>
  <si>
    <t>Wydatki WPF</t>
  </si>
  <si>
    <t xml:space="preserve">Wydatki jednoroczne </t>
  </si>
  <si>
    <t>dział  926 - wydatki jednoroczne</t>
  </si>
  <si>
    <t>OGÓŁEM    (I + II)  w tym:</t>
  </si>
  <si>
    <t>RAZEM DZIAŁ 700</t>
  </si>
  <si>
    <t>Razem dział 754</t>
  </si>
  <si>
    <t>RAZEM DZIAŁ 750</t>
  </si>
  <si>
    <r>
      <t>92605</t>
    </r>
    <r>
      <rPr>
        <b/>
        <i/>
        <sz val="10"/>
        <rFont val="Calibri"/>
        <family val="2"/>
      </rPr>
      <t>§</t>
    </r>
    <r>
      <rPr>
        <b/>
        <i/>
        <sz val="10"/>
        <rFont val="Cambria"/>
        <family val="1"/>
      </rPr>
      <t xml:space="preserve"> 6050</t>
    </r>
  </si>
  <si>
    <t>Łazy - Projekt budowy drogi 26 KDD i 27KDD</t>
  </si>
  <si>
    <t>Łoziska - Projekt budowy drogi 33 KDGD</t>
  </si>
  <si>
    <t>Magdalenka - Projekt budowy ul. Gąsek i ul. Koniecznej</t>
  </si>
  <si>
    <r>
      <t xml:space="preserve">rozdz. 80104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6050 (WPF) w tym:</t>
    </r>
  </si>
  <si>
    <t>Wólka Kosowska - Aktualizacja projektu i budowa przedszkola</t>
  </si>
  <si>
    <t>2016-2018</t>
  </si>
  <si>
    <t xml:space="preserve">Nowa Wola - Projekt budowy drogi ul. Plonowa na odcinku od drogi dz. nr 22 do ul. Raszyńskiej </t>
  </si>
  <si>
    <t>Regionalne partnerstwo samorządów Mazowsza dla aktywizacji społeczeństwa informatycznego w zakresie e-administracji i geoinformacji</t>
  </si>
  <si>
    <r>
      <t xml:space="preserve">rozdz. 80101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6060</t>
    </r>
  </si>
  <si>
    <t>dział  700 - wydatki WPF</t>
  </si>
  <si>
    <t>Nowa Wola - Projekt budowy drogi dojazdowej o symbolu 16 KDD</t>
  </si>
  <si>
    <t xml:space="preserve">Kolonia Warszawska - Projekt budowy drogi na działce nr 22/4 i Nr 53- I etap </t>
  </si>
  <si>
    <t xml:space="preserve">Nowa Iwiczna, Stara Iwiczna, Nowa Wola - Projekt rozbudowy ul. Kieleckiej </t>
  </si>
  <si>
    <t>Lesznowola  - Projekt budowy drogi na działkach nr 99/17 i 99/18 (do budynku komunalno-socjalnego)</t>
  </si>
  <si>
    <t>Budowa kanalizacji w Łoziskach i Jazgarzewszczyźnie oraz w Starej Iwicznej ul. Kolejowa - II etap</t>
  </si>
  <si>
    <t>Wola Mrokowska - Budowa ul. Malowniczej</t>
  </si>
  <si>
    <t xml:space="preserve">Mroków - Budowa ul. Kościelnej </t>
  </si>
  <si>
    <t>Budowa nowego przebiegu drogi wojewódzkiej nr 721 na odcinku od drogi krajowej nr 7 do skrzyżowania drogi wojewódzkiej nr 721 z ul. Mleczarską w Piasecznie - pomoc finansowa dla Samorządu Województwa Mazowieckiego</t>
  </si>
  <si>
    <t>Wólka Kosowska -Projekt budowy drogi o symbolu 21KDL i 20 KDL do działki Nr 59/2 i 60/17</t>
  </si>
  <si>
    <t>Łazy - Projekt i budowa ul. Perłowej</t>
  </si>
  <si>
    <t>Lesznowola - Projekt budowy ul. Poprzecznej</t>
  </si>
  <si>
    <t xml:space="preserve">Lesznowola  - Projekt budowy ulic: Dworkowej, Topolowej i Końcowej </t>
  </si>
  <si>
    <t>dział  750 - wydatki jednoroczne</t>
  </si>
  <si>
    <t>75023 § 6060</t>
  </si>
  <si>
    <t>Razem rozdz. 90002 w tym:</t>
  </si>
  <si>
    <t xml:space="preserve">Razem rozdz. 90015 </t>
  </si>
  <si>
    <t>Wola Mrokowska  - Projekt budowy drogi ul. Granicznej na odcinku od ul. Rejonowej do ul. Krótkiej</t>
  </si>
  <si>
    <t>Lesznowola - Projekt i budowa budynku komunalno-socjalnego</t>
  </si>
  <si>
    <t>2016-2019</t>
  </si>
  <si>
    <t xml:space="preserve">Stara Iwiczna - Projekt  odwodnienia ul. Słonecznej                      </t>
  </si>
  <si>
    <t>2017-2018</t>
  </si>
  <si>
    <r>
      <t xml:space="preserve">Dział  700 </t>
    </r>
    <r>
      <rPr>
        <b/>
        <sz val="10"/>
        <rFont val="Calibri"/>
        <family val="2"/>
      </rPr>
      <t>§</t>
    </r>
    <r>
      <rPr>
        <b/>
        <i/>
        <sz val="10"/>
        <rFont val="Cambria"/>
        <family val="1"/>
      </rPr>
      <t xml:space="preserve"> 6050 WPF</t>
    </r>
  </si>
  <si>
    <r>
      <t xml:space="preserve">razem rozdz 60016 </t>
    </r>
    <r>
      <rPr>
        <b/>
        <i/>
        <sz val="8"/>
        <rFont val="Calibri"/>
        <family val="2"/>
      </rPr>
      <t>§</t>
    </r>
    <r>
      <rPr>
        <b/>
        <i/>
        <sz val="8"/>
        <rFont val="Cambria"/>
        <family val="1"/>
      </rPr>
      <t xml:space="preserve"> 6050 w tym:</t>
    </r>
  </si>
  <si>
    <t>75022 § 6060</t>
  </si>
  <si>
    <t>Modernizacja systemu identyfikacji wizualnej Gminy Lesznowola</t>
  </si>
  <si>
    <t>Nowa Wola, Zgorzała, Nowa Iwiczna  - Projekt budowy ronda przy ul. Kukułki, Al. Zgody, Jaskółki, Kieleckiej, Mieczyków i Dzikiej Róży</t>
  </si>
  <si>
    <t>2017-2019</t>
  </si>
  <si>
    <t>Nowa Iwiczna  - Projekt  budowy ul. Sadowej i połączenia z działką nr ew. 9/35 i 9/13  (połączenie z ul. Kielecką w Starej Iwicznej)</t>
  </si>
  <si>
    <t>Zgorzała - Projekt budowy ul. Jaskółki i ul. Gogolińskiej</t>
  </si>
  <si>
    <t>Wólka Kosowska, Jabłonowo, Kolonia Warszawska i Stefanowo -Projekt rozbudowy skrzyżowania w ciągu drogi Nr 2840 W  (ul. Ułanów i ul. Nadrzeczna) na przecięciu z drogą  Nr 7 (Al. Krakowska)</t>
  </si>
  <si>
    <t>Łazy  - Budowa odwodnienia ul. Masztowej</t>
  </si>
  <si>
    <t xml:space="preserve">Łazy - Projekt budowy ul. Konwaliowej </t>
  </si>
  <si>
    <t xml:space="preserve">Zgorzała i Nowa Iwiczna - Projekt budowy ul. Torowej i ul. Granicznej </t>
  </si>
  <si>
    <t>Łoziska - Projekt rozbudowy ul. Fabrycznej</t>
  </si>
  <si>
    <t>Nowa Wola, Kol. Lesznowola i Lesznowola - Projekt budowy części ul. Ornej, drogi 10KL, 20KDL i drogi do ul. Szkolnej</t>
  </si>
  <si>
    <t xml:space="preserve">Kosów, Wólka Kosowska - Budowa wodociągu i kanalizacji na działkach Nr 18/7, 18/8, 18/23, 18/24 i w ulicach Arbuzowa, Cytrynowa, Ananasowa </t>
  </si>
  <si>
    <t>Władysławów - Projekt budowy ul. Runa Leśnego</t>
  </si>
  <si>
    <r>
      <t xml:space="preserve">rozdz. 80104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6060 w tym:</t>
    </r>
  </si>
  <si>
    <t xml:space="preserve">Marysin - Budowa ul. Zdrowotnej na odcinku od ul. Ludowej do granicy administracyjnej gminy I etap - do rowu melioracyjnego </t>
  </si>
  <si>
    <t>2017-2021</t>
  </si>
  <si>
    <t>RAZEM DZIAŁ 630</t>
  </si>
  <si>
    <r>
      <t>Dział  630 rozdz. 63095 (</t>
    </r>
    <r>
      <rPr>
        <b/>
        <i/>
        <sz val="10"/>
        <rFont val="Cambria"/>
        <family val="1"/>
      </rPr>
      <t>WPF)</t>
    </r>
  </si>
  <si>
    <t>RAZEM DZIAŁ 853</t>
  </si>
  <si>
    <r>
      <t>Razem  rozdz. 90095 (</t>
    </r>
    <r>
      <rPr>
        <b/>
        <sz val="10"/>
        <rFont val="Cambria"/>
        <family val="1"/>
      </rPr>
      <t>WPF)w tym:</t>
    </r>
  </si>
  <si>
    <t>dział  900 - wydatki WPF</t>
  </si>
  <si>
    <t>Lesznowola - Projekt oraz budowa wodociągu i kanalizacji na działkach nr 99/18 i 99/17 (do budynku komunalno-socjalnego)</t>
  </si>
  <si>
    <r>
      <t xml:space="preserve">Projekt Virtualny Warszawski Obszar Funkcjonalny "Virtual WOF"    </t>
    </r>
    <r>
      <rPr>
        <vertAlign val="superscript"/>
        <sz val="8"/>
        <rFont val="Cambria"/>
        <family val="1"/>
      </rPr>
      <t>X)</t>
    </r>
  </si>
  <si>
    <t>2017-2020</t>
  </si>
  <si>
    <r>
      <t xml:space="preserve"> rozdz. 85395 (</t>
    </r>
    <r>
      <rPr>
        <b/>
        <i/>
        <sz val="10"/>
        <rFont val="Cambria"/>
        <family val="1"/>
      </rPr>
      <t>WPF)</t>
    </r>
  </si>
  <si>
    <t>Rady Gminy Lesznowola</t>
  </si>
  <si>
    <t>Stara Iwiczna, Nowa Iwiczna  - Projekt budowy drogi od ul. Słonecznej w Starej Iwicznej do ul. Sadowej w Nowej Iwicznej</t>
  </si>
  <si>
    <t>75075 § 6050 WPF</t>
  </si>
  <si>
    <t>dział  750 - wydatki WPF</t>
  </si>
  <si>
    <t>2014-2019</t>
  </si>
  <si>
    <t xml:space="preserve">Nowa Iwiczna - Projekt budowy kanalizacji deszczowej ul. Niezapominajki </t>
  </si>
  <si>
    <t xml:space="preserve">Lesznowola - Projekt  budowy wodociągu i kanalizacji dla terenu oświatowego </t>
  </si>
  <si>
    <t>2014-2018</t>
  </si>
  <si>
    <t>Magdalenka - Budowa ul. Ogrodowej</t>
  </si>
  <si>
    <t>PLAN</t>
  </si>
  <si>
    <t>WYKONANIE</t>
  </si>
  <si>
    <t>z tego:</t>
  </si>
  <si>
    <t xml:space="preserve">Dochody własne </t>
  </si>
  <si>
    <t>Razem wykonanie</t>
  </si>
  <si>
    <t>% wykonania</t>
  </si>
  <si>
    <t xml:space="preserve">z - zakoń  </t>
  </si>
  <si>
    <t>k- konty</t>
  </si>
  <si>
    <t>k-konty</t>
  </si>
  <si>
    <t>Tabela Nr 4</t>
  </si>
  <si>
    <t xml:space="preserve">WYKONANIE WYDATKÓW  MAJĄTKOWYCH   ZA  2018 ROK </t>
  </si>
  <si>
    <t>Wykonano w 2018r.</t>
  </si>
  <si>
    <t>Wykonano do 2017r.</t>
  </si>
  <si>
    <t>Nakłady w 2018 roku po zmianach</t>
  </si>
  <si>
    <t>Budowa kanalizacji w Łoziskach i Jazgarzewszczyźnie oraz w Starej Iwicznej ul. Kolejowa - III etap</t>
  </si>
  <si>
    <t>2018-2019</t>
  </si>
  <si>
    <t>Stefanowo, Kolonia Warszawska, Wólka Kosowska -  część wschodnia i Marysin - część wschodnia - Budowa kanalizacji sanitarnej wraz z infrastrukturą towarzyszącą - I etap</t>
  </si>
  <si>
    <t>Mysiadło - Budowa sieci  kanalizacji deszczowej w ul. Poprzecznej, Zakręt, Goździków i ul. Wiejskiej - I etap</t>
  </si>
  <si>
    <t>Warszawianka  - Budowa sieci   kanalizacyjnej z przyłączami  oraz sieci wodociągowej z przyłączami ul. Miodowa dz. nr ew. 14/13; 14/21; 14/42 i 14/39</t>
  </si>
  <si>
    <t>Stara Iwiczna , Kolonia Lesznowola- Projekt rozbudowy drogi wojewódzkiej Nr 721 w zakresie dwóch zatok przystankowych i ścieżki pieszorowerowej - pomoc rzeczowa dla Samorządu Województwa Mazowieckiego</t>
  </si>
  <si>
    <t>"Budowa sygnalizacji świetlnej w ciągu drogi wojewódzkiej nr 721 (skrzyżowanie ul. Słonecznej i Szkolnej w miejscowości Lesznowola - etap II) - rozbudowa skrzyżowania drogi wojewódzkiej Nr 721 (ul. Słoneczna) z drogą powiatową nr 2843 W (ul. Szkolna)"- pomoc rzeczowa dla Samorządu Wojewódzkiego</t>
  </si>
  <si>
    <r>
      <t xml:space="preserve">razem rozdz 60014 </t>
    </r>
    <r>
      <rPr>
        <b/>
        <i/>
        <sz val="8"/>
        <rFont val="Calibri"/>
        <family val="2"/>
      </rPr>
      <t>§</t>
    </r>
    <r>
      <rPr>
        <b/>
        <i/>
        <sz val="8"/>
        <rFont val="Cambria"/>
        <family val="1"/>
      </rPr>
      <t xml:space="preserve"> 6050 w tym:</t>
    </r>
  </si>
  <si>
    <t>Rozbudowa drogi powiatowej nr 2840W - ul. Ułanów w Stefanowie i Kol. Warszawskiej oraz ul. Radomską w Antoninowie-koncepcja - pomoc rzeczowa dla Samorządu Powiatu Piaseczyńskiego</t>
  </si>
  <si>
    <t xml:space="preserve">Lesznowola - Projekt budowy chodnika na ul. Cz. Miłosza na działkach nr 191/19, 190/13, 189/16 (od ul. Szkolnej) </t>
  </si>
  <si>
    <t>Magdalenka, Łazy - Rozbudowa drogi gminnej ul. Ks. Słojewskiego - I etap</t>
  </si>
  <si>
    <t xml:space="preserve">Magdalenka - Budowa ul. Pionierów </t>
  </si>
  <si>
    <t>Magdalenka - Budowa ul. Jodłowej - II etap</t>
  </si>
  <si>
    <t>Mroków, Stachowo- Remont  ul. Karasia - I etap</t>
  </si>
  <si>
    <t>Nowa Wola - Budowa ul. Storczykowej wraz z kanalizacją deszczową - I etap</t>
  </si>
  <si>
    <t>Zgorzała- Budowa ul. Wilgi - I etap</t>
  </si>
  <si>
    <t>Stefanowo-Warszawianka - Budowa ul. Malinowej - I etap</t>
  </si>
  <si>
    <t>Jabłonowo - Budowa odwodnienia w drodze na działkach 22/6 i 44/4 - I etap</t>
  </si>
  <si>
    <t xml:space="preserve">Lesznowola - Budowa ul. Gminnej </t>
  </si>
  <si>
    <t>2018-2020</t>
  </si>
  <si>
    <t>Lesznowola - Projekt budowy ul. Cz. Miłosza od ul. Oficerskiej do ul. Szkolnej</t>
  </si>
  <si>
    <t>Mroków, Stachowo, Wólka Kosowska i PAN Kosów - Aktualizacja projektu budowy ul. Karasia wraz z odwodnieniem</t>
  </si>
  <si>
    <t>Nowa Wola - Projekt budowy drogi 9KD</t>
  </si>
  <si>
    <t>Podolszyn- Projekt budowy ul. Polnej od ul. Olszynowej do ul. Owsianej i projekt ul. Owsianej</t>
  </si>
  <si>
    <t>Stara Iwiczna - Kolonia Lesznowola - Projekt  budowy drogi 2 KDL, 3 KDL i 25 KDL na odcinku od ul. Uroczej do drogi 24 KDL</t>
  </si>
  <si>
    <t>Wilcza Góra  - Projekt budowy ul. Polnej</t>
  </si>
  <si>
    <t xml:space="preserve">Wola Mrokowska, Mroków  - Projekt i budowa ul. Łącznej i Górskiego </t>
  </si>
  <si>
    <t>2016-2021</t>
  </si>
  <si>
    <t>Dotacje</t>
  </si>
  <si>
    <t xml:space="preserve">Zakup systemu audio-video na salę konferencyjną </t>
  </si>
  <si>
    <t>75023 § 6050</t>
  </si>
  <si>
    <t>Wymiana instalacji sygnalizacji pożaru, instalacji alarmowej, instalacji kontroli dostepu do pomieszczeń  i  instalacji monitoringu wizyjnego</t>
  </si>
  <si>
    <t>Zakup urządzeń komputerowych i oprogramowania</t>
  </si>
  <si>
    <t xml:space="preserve">Mroków - Projekt budowy parkingu dla OSP Mroków </t>
  </si>
  <si>
    <t xml:space="preserve">Mroków - Zakup cylindrów rozpierających z zestawem końcówek wymiennych o różnych długościach dla OSP Mroków </t>
  </si>
  <si>
    <t>Nowa Wola - Zakup rozpieracza ramiennego do ratownictwa drogowego i technicznego, nożyc do cięcia pojazdów i ciężkiej pompy trzystopniowej ze zwijadłami</t>
  </si>
  <si>
    <t xml:space="preserve">rozdz. 75412 </t>
  </si>
  <si>
    <t>Nowa Wola - Zakup agregatu zasilającego do narzędzi hydraulicznych  o modelu pracy min. ATO dla OSP Nowa Wola</t>
  </si>
  <si>
    <t xml:space="preserve">Łazy - Zakup miernika prędkości </t>
  </si>
  <si>
    <t>Rozdz. 75495</t>
  </si>
  <si>
    <t>Lesznowola - Zakup urządzeń zabawowych na szkolny plac zabaw</t>
  </si>
  <si>
    <t>Mroków - Zakup dwóch kserokopiarek do szkoły</t>
  </si>
  <si>
    <t>Mroków - Zakup urządzeń zabawowych na szkolny plac zabaw</t>
  </si>
  <si>
    <t xml:space="preserve">Mysiadło - Zakup serwera wraz z oprogramowaniem- szkoła ul. Kwiatowa                      </t>
  </si>
  <si>
    <t>Nowa Iwiczna - Zakup klimatyzatorów i maszyny myjącej</t>
  </si>
  <si>
    <t>Nowa Iwiczna - Budowa szkoły</t>
  </si>
  <si>
    <t>Zamienie - Budowa szkoły</t>
  </si>
  <si>
    <t>Mysiadło  - Zakup urządzeń zabawowych na plac zabaw przy przedszkolu</t>
  </si>
  <si>
    <t>Magdalenka -Dokumentacja techniczna z dostosowaniem elementów budynku "Senior +"</t>
  </si>
  <si>
    <r>
      <t xml:space="preserve">rozdz. 85295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6050 w tym:</t>
    </r>
  </si>
  <si>
    <t>RAZEM DZIAŁ 852</t>
  </si>
  <si>
    <t>Zakup drukarki do Referatu Gospodarki Odpadami</t>
  </si>
  <si>
    <t>Jastrzębiec - Budowa oświetlenia  ul. Szerokiej (punkty świetlne)</t>
  </si>
  <si>
    <t>Łazy  - Budowa oświetlenia  ul. Agatowa  (punkty świetlne)</t>
  </si>
  <si>
    <t>Magdalenka - Projekt budowy oświetlenia  ul.Dereniowa  (punkty świetlne)</t>
  </si>
  <si>
    <t>Marysin  - Budowa oświetlenia  ul. Karmazynowa (punkty świetlne)</t>
  </si>
  <si>
    <t>Nowa Iwiczna - Budowa oświetlenia  ul. Zimowej na odcinku od działki  nr ewid. 406 do działki  47/11  (punkty świetlne)</t>
  </si>
  <si>
    <t>Nowa Iwiczna - Budowa oświetlenia  ul. Czereśniowa (punkty świetlne)</t>
  </si>
  <si>
    <t>Warszawianka - Budowa oświetlenia  ul. Nutki  (punkty świetlne)</t>
  </si>
  <si>
    <t>Razem rozdz. 90015 (WPF) w tym:</t>
  </si>
  <si>
    <t>Kolonia Lesznowola i  Lesznowola - Projekt budowy oświetlenia  ul. Słonecznej  (punkty świetlne)</t>
  </si>
  <si>
    <t>Lesznowola - Projekt budowy oświetlenia  ul.Niedźwiedzia od ul. Zajączka do działki Nr 284/2  (punkty świetlne)</t>
  </si>
  <si>
    <t xml:space="preserve">Lesznowola - Projekt i budowa oświetlenia na ul. Cz. Miłosza na działkach nr 191/19, 190/13 i 189/16 (od ul. Szkolnej) </t>
  </si>
  <si>
    <t>Łazy - Projekt i  budowa oświetlenia  ul. Skowronka (punkty świetlne)</t>
  </si>
  <si>
    <t>Stara Iwiczna - Projekt budowy oświetlenia  ul.Nowa nr działek od 17B do 17F (punkty świetlne)</t>
  </si>
  <si>
    <t>Wólka Kosowska - Projekt  budowy oświetlenia  ul. Nadrzecznej  (punkty świetlne)</t>
  </si>
  <si>
    <t>Łazy - Projekt budowy oświetlenia ul. Teatralnej, ul. Koncertowej, ul. Poetyckiej, ul. Muzycznej i ul.Filmowej (punkty świetlne)</t>
  </si>
  <si>
    <t>Nowa Iwiczna - Budowa oświetlenia ul. Jarzębinowa  (punkty świetlne)</t>
  </si>
  <si>
    <t>RAZEM DZIAŁ 921</t>
  </si>
  <si>
    <r>
      <t xml:space="preserve">Razem  rozdz. 92195 </t>
    </r>
    <r>
      <rPr>
        <b/>
        <sz val="10"/>
        <rFont val="Cambria"/>
        <family val="1"/>
      </rPr>
      <t>w tym:</t>
    </r>
  </si>
  <si>
    <t>Lesznowola - Zakup "Ławki Niepodległości"</t>
  </si>
  <si>
    <t xml:space="preserve">Lesznowola - Budowa ogrodzeń  placów zabaw </t>
  </si>
  <si>
    <t>Łazy - Modernizacja hali sportowej</t>
  </si>
  <si>
    <t>Zakup samochodu dla Centrum Sportu</t>
  </si>
  <si>
    <t>Zakup dwóch kontenerów na boiska sportowe w Nowej Woli i Nowej Iwicznej</t>
  </si>
  <si>
    <t>2015-2019</t>
  </si>
  <si>
    <t>"Budowa sygnalizacji świetlnej w ciągu drogi wojewódzkiej nr 721 (skrzyżowanie ul. Słonecznej i Szkolnej w miejscowości Lesznowola - etap II) - rozbudowa skrzyżowania drogi wojewódzkiej Nr 721 (ul. Słoneczna) z drogą powiatową nr 2843 W (ul. Szkolna)"- pomoc finansowa dla Samorządu Wojewódzkiego</t>
  </si>
  <si>
    <t>Realizacja układu drogowego łączącego węzeł – Aleja Krakowska na skrzyżowaniu z ul. Nadrzeczną i ul. Ułanów z węzłem Antoninów na trasie  S-7, a w szczególności łącznika  DP-1 od ul. Radomskiej do węzła- pomoc finansowa dla Gminy Piaseczno</t>
  </si>
  <si>
    <t>Dofinansowanie zakupu samochodu osobowego  w wersji oznakowanej  dla Komendy Wojewódzkiej Policji z przeznaczeniem dla Komisariatu Policji w Lesznowoli</t>
  </si>
  <si>
    <r>
      <t>razem rozdz 60016</t>
    </r>
    <r>
      <rPr>
        <b/>
        <i/>
        <sz val="8"/>
        <rFont val="Cambria"/>
        <family val="1"/>
      </rPr>
      <t xml:space="preserve"> w tym:</t>
    </r>
  </si>
  <si>
    <t xml:space="preserve">Nabycie gruntów pod drogi gminne </t>
  </si>
  <si>
    <r>
      <t xml:space="preserve">razem rozdz 60013 </t>
    </r>
    <r>
      <rPr>
        <b/>
        <i/>
        <sz val="8"/>
        <rFont val="Calibri"/>
        <family val="2"/>
      </rPr>
      <t>§</t>
    </r>
    <r>
      <rPr>
        <b/>
        <i/>
        <sz val="8"/>
        <rFont val="Cambria"/>
        <family val="1"/>
      </rPr>
      <t xml:space="preserve"> 6050 ( WPF) w tym:</t>
    </r>
  </si>
  <si>
    <t>Lesznowola-Budowa wodociągu i kanalizacji na działkach Nr 191/19, 190/13, 189/3 ulica boczna od ul. Szkolnej</t>
  </si>
  <si>
    <t>Łazy - Projekt budowy wodociągu i kanalizacji na działkach  400/22, 400/23, 400/24</t>
  </si>
  <si>
    <t>Łazy - Budowa odcinków sieci wodociągowej i kanalizacyjnej w drogach dz. ewid. nr 224/1; 430/4; 430/8; 432/2; 434/3; 434/10 i 417/47</t>
  </si>
  <si>
    <t>Łazy - Budowa przykanalika z włączeniem do istniejącej kanalizacji deszczowej w ul. Wiejskiej</t>
  </si>
  <si>
    <t>Łazy - Budowa odwodnienia ul. Makowej</t>
  </si>
  <si>
    <t>Mysiadło - Budowa sieci wodociągowej i kanalizacyjnej z przyłączami dz. ewid. nr 101/2; 142/25 i 142/24 (ul. Kuropatwy)</t>
  </si>
  <si>
    <t xml:space="preserve">Podolszyn - Przebudowa spinki wodociągowej w ul. Owsianej </t>
  </si>
  <si>
    <t xml:space="preserve">Nowa Wola - Projekt budowy drogi  ul. Plonowa - II etap </t>
  </si>
  <si>
    <r>
      <t xml:space="preserve">razem rozdz 60095 </t>
    </r>
    <r>
      <rPr>
        <b/>
        <i/>
        <sz val="8"/>
        <rFont val="Cambria"/>
        <family val="1"/>
      </rPr>
      <t xml:space="preserve"> (WPF) w tym:</t>
    </r>
  </si>
  <si>
    <t>RAZEM DZIAŁ 801</t>
  </si>
  <si>
    <r>
      <rPr>
        <vertAlign val="superscript"/>
        <sz val="9"/>
        <rFont val="Cambria"/>
        <family val="1"/>
      </rPr>
      <t>X)</t>
    </r>
    <r>
      <rPr>
        <vertAlign val="subscript"/>
        <sz val="9"/>
        <rFont val="Cambria"/>
        <family val="1"/>
      </rPr>
      <t xml:space="preserve"> - </t>
    </r>
    <r>
      <rPr>
        <sz val="9"/>
        <rFont val="Cambria"/>
        <family val="1"/>
      </rPr>
      <t xml:space="preserve">Realizacja projektu pn. Projekt Wirtualny Warszawski Obszar Funkcjonalny  "Virtual WOF" planowany jest w czterech działach 600, 630, 853 i 900 o łącznych nakładach 891.500,-zł                                                                                                                                           </t>
    </r>
  </si>
  <si>
    <t>Mysiadło - Zakup rolet zewnętrznych na hol  i do  klas  (CEiS)</t>
  </si>
  <si>
    <t>Z - zakoń.   K - kontyn.</t>
  </si>
  <si>
    <t>w tym: dotacje</t>
  </si>
  <si>
    <t>92605 § 6060</t>
  </si>
  <si>
    <t>Do Zarządzenia  Nr 37/2019</t>
  </si>
  <si>
    <t>z dnia  27 marca  2019r.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</si>
</sst>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</numFmts>
  <fonts count="78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10"/>
      <name val="Cambria"/>
      <family val="1"/>
    </font>
    <font>
      <b/>
      <sz val="10"/>
      <name val="Calibri"/>
      <family val="2"/>
    </font>
    <font>
      <sz val="8"/>
      <name val="Cambria"/>
      <family val="1"/>
    </font>
    <font>
      <b/>
      <i/>
      <sz val="10"/>
      <name val="Cambria"/>
      <family val="1"/>
    </font>
    <font>
      <b/>
      <i/>
      <sz val="10"/>
      <name val="Calibri"/>
      <family val="2"/>
    </font>
    <font>
      <b/>
      <i/>
      <sz val="8"/>
      <name val="Cambria"/>
      <family val="1"/>
    </font>
    <font>
      <b/>
      <i/>
      <sz val="8"/>
      <name val="Calibri"/>
      <family val="2"/>
    </font>
    <font>
      <sz val="5"/>
      <name val="Arial CE"/>
      <family val="0"/>
    </font>
    <font>
      <vertAlign val="superscript"/>
      <sz val="8"/>
      <name val="Cambria"/>
      <family val="1"/>
    </font>
    <font>
      <sz val="9"/>
      <name val="Cambria"/>
      <family val="1"/>
    </font>
    <font>
      <vertAlign val="superscript"/>
      <sz val="9"/>
      <name val="Cambria"/>
      <family val="1"/>
    </font>
    <font>
      <vertAlign val="subscript"/>
      <sz val="9"/>
      <name val="Cambria"/>
      <family val="1"/>
    </font>
    <font>
      <sz val="9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7"/>
      <name val="Cambria"/>
      <family val="1"/>
    </font>
    <font>
      <sz val="6"/>
      <name val="Cambria"/>
      <family val="1"/>
    </font>
    <font>
      <i/>
      <sz val="10"/>
      <name val="Cambria"/>
      <family val="1"/>
    </font>
    <font>
      <sz val="8"/>
      <color indexed="8"/>
      <name val="Cambria"/>
      <family val="1"/>
    </font>
    <font>
      <b/>
      <sz val="6"/>
      <name val="Cambria"/>
      <family val="1"/>
    </font>
    <font>
      <b/>
      <i/>
      <sz val="6"/>
      <name val="Cambria"/>
      <family val="1"/>
    </font>
    <font>
      <i/>
      <sz val="6"/>
      <name val="Cambria"/>
      <family val="1"/>
    </font>
    <font>
      <b/>
      <i/>
      <sz val="9"/>
      <name val="Cambria"/>
      <family val="1"/>
    </font>
    <font>
      <sz val="8"/>
      <color indexed="9"/>
      <name val="Cambria"/>
      <family val="1"/>
    </font>
    <font>
      <i/>
      <sz val="8"/>
      <name val="Cambria"/>
      <family val="1"/>
    </font>
    <font>
      <i/>
      <sz val="7"/>
      <name val="Cambria"/>
      <family val="1"/>
    </font>
    <font>
      <b/>
      <i/>
      <sz val="7"/>
      <name val="Cambria"/>
      <family val="1"/>
    </font>
    <font>
      <b/>
      <sz val="8"/>
      <color indexed="8"/>
      <name val="Cambria"/>
      <family val="1"/>
    </font>
    <font>
      <sz val="11"/>
      <name val="Cambria"/>
      <family val="1"/>
    </font>
    <font>
      <sz val="5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0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thin"/>
      <top style="thin"/>
      <bottom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/>
      <bottom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double"/>
      <bottom>
        <color indexed="63"/>
      </bottom>
    </border>
    <border>
      <left/>
      <right/>
      <top style="double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3" fontId="4" fillId="0" borderId="0" xfId="0" applyNumberFormat="1" applyFont="1" applyAlignment="1">
      <alignment horizontal="center" vertical="top"/>
    </xf>
    <xf numFmtId="3" fontId="6" fillId="33" borderId="10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40" fillId="6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37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3" fontId="40" fillId="2" borderId="13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37" fillId="3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2" fillId="3" borderId="11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2" fillId="3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right" vertical="center"/>
    </xf>
    <xf numFmtId="0" fontId="7" fillId="35" borderId="14" xfId="0" applyFont="1" applyFill="1" applyBorder="1" applyAlignment="1">
      <alignment vertical="center"/>
    </xf>
    <xf numFmtId="0" fontId="7" fillId="35" borderId="15" xfId="0" applyFont="1" applyFill="1" applyBorder="1" applyAlignment="1">
      <alignment vertical="center"/>
    </xf>
    <xf numFmtId="0" fontId="7" fillId="35" borderId="15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horizontal="center" vertical="center"/>
    </xf>
    <xf numFmtId="0" fontId="44" fillId="36" borderId="11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37" fillId="36" borderId="11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left" vertical="center"/>
    </xf>
    <xf numFmtId="0" fontId="45" fillId="36" borderId="10" xfId="0" applyFont="1" applyFill="1" applyBorder="1" applyAlignment="1">
      <alignment horizontal="center" vertical="center"/>
    </xf>
    <xf numFmtId="3" fontId="45" fillId="36" borderId="10" xfId="0" applyNumberFormat="1" applyFont="1" applyFill="1" applyBorder="1" applyAlignment="1">
      <alignment horizontal="right" vertical="center"/>
    </xf>
    <xf numFmtId="0" fontId="46" fillId="37" borderId="16" xfId="0" applyFont="1" applyFill="1" applyBorder="1" applyAlignment="1" applyProtection="1">
      <alignment horizontal="left" vertical="center" wrapText="1" shrinkToFit="1"/>
      <protection locked="0"/>
    </xf>
    <xf numFmtId="3" fontId="47" fillId="34" borderId="10" xfId="0" applyNumberFormat="1" applyFont="1" applyFill="1" applyBorder="1" applyAlignment="1">
      <alignment vertical="center"/>
    </xf>
    <xf numFmtId="3" fontId="48" fillId="36" borderId="10" xfId="0" applyNumberFormat="1" applyFont="1" applyFill="1" applyBorder="1" applyAlignment="1">
      <alignment vertical="center"/>
    </xf>
    <xf numFmtId="3" fontId="47" fillId="36" borderId="10" xfId="0" applyNumberFormat="1" applyFont="1" applyFill="1" applyBorder="1" applyAlignment="1">
      <alignment vertical="center"/>
    </xf>
    <xf numFmtId="0" fontId="49" fillId="36" borderId="10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3" fontId="48" fillId="35" borderId="10" xfId="0" applyNumberFormat="1" applyFont="1" applyFill="1" applyBorder="1" applyAlignment="1">
      <alignment vertical="center"/>
    </xf>
    <xf numFmtId="3" fontId="6" fillId="0" borderId="12" xfId="0" applyNumberFormat="1" applyFont="1" applyBorder="1" applyAlignment="1">
      <alignment horizontal="right" vertical="center"/>
    </xf>
    <xf numFmtId="0" fontId="6" fillId="36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0" fontId="6" fillId="36" borderId="11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right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0" fontId="6" fillId="36" borderId="18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37" fillId="36" borderId="18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left" vertical="center"/>
    </xf>
    <xf numFmtId="3" fontId="7" fillId="36" borderId="13" xfId="0" applyNumberFormat="1" applyFont="1" applyFill="1" applyBorder="1" applyAlignment="1">
      <alignment horizontal="right" vertical="center"/>
    </xf>
    <xf numFmtId="3" fontId="48" fillId="36" borderId="13" xfId="0" applyNumberFormat="1" applyFont="1" applyFill="1" applyBorder="1" applyAlignment="1">
      <alignment vertical="center"/>
    </xf>
    <xf numFmtId="0" fontId="7" fillId="36" borderId="13" xfId="0" applyFont="1" applyFill="1" applyBorder="1" applyAlignment="1">
      <alignment horizontal="center" vertical="center"/>
    </xf>
    <xf numFmtId="0" fontId="46" fillId="37" borderId="19" xfId="0" applyFont="1" applyFill="1" applyBorder="1" applyAlignment="1" applyProtection="1">
      <alignment horizontal="center" vertical="center" wrapText="1" shrinkToFit="1"/>
      <protection locked="0"/>
    </xf>
    <xf numFmtId="3" fontId="7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37" fillId="34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 quotePrefix="1">
      <alignment horizontal="center" vertical="center"/>
    </xf>
    <xf numFmtId="3" fontId="40" fillId="2" borderId="10" xfId="0" applyNumberFormat="1" applyFont="1" applyFill="1" applyBorder="1" applyAlignment="1">
      <alignment horizontal="right" vertical="center"/>
    </xf>
    <xf numFmtId="3" fontId="4" fillId="3" borderId="10" xfId="0" applyNumberFormat="1" applyFon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3" fontId="45" fillId="36" borderId="10" xfId="0" applyNumberFormat="1" applyFont="1" applyFill="1" applyBorder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42" fillId="3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36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6" fillId="0" borderId="13" xfId="0" applyNumberFormat="1" applyFont="1" applyBorder="1" applyAlignment="1" quotePrefix="1">
      <alignment horizontal="center" vertical="center"/>
    </xf>
    <xf numFmtId="0" fontId="6" fillId="14" borderId="11" xfId="0" applyFont="1" applyFill="1" applyBorder="1" applyAlignment="1">
      <alignment horizontal="center" vertical="center"/>
    </xf>
    <xf numFmtId="0" fontId="7" fillId="14" borderId="11" xfId="0" applyFont="1" applyFill="1" applyBorder="1" applyAlignment="1">
      <alignment vertical="center"/>
    </xf>
    <xf numFmtId="0" fontId="44" fillId="0" borderId="13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/>
    </xf>
    <xf numFmtId="3" fontId="4" fillId="3" borderId="11" xfId="0" applyNumberFormat="1" applyFont="1" applyFill="1" applyBorder="1" applyAlignment="1">
      <alignment horizontal="right" vertical="center"/>
    </xf>
    <xf numFmtId="0" fontId="6" fillId="0" borderId="13" xfId="0" applyFont="1" applyBorder="1" applyAlignment="1" quotePrefix="1">
      <alignment horizontal="center" vertical="center"/>
    </xf>
    <xf numFmtId="3" fontId="6" fillId="36" borderId="13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0" fontId="46" fillId="37" borderId="21" xfId="0" applyFont="1" applyFill="1" applyBorder="1" applyAlignment="1" applyProtection="1">
      <alignment horizontal="left" vertical="center" wrapText="1" shrinkToFit="1"/>
      <protection locked="0"/>
    </xf>
    <xf numFmtId="0" fontId="46" fillId="37" borderId="22" xfId="0" applyFont="1" applyFill="1" applyBorder="1" applyAlignment="1" applyProtection="1">
      <alignment horizontal="left" vertical="center" wrapText="1" shrinkToFit="1"/>
      <protection locked="0"/>
    </xf>
    <xf numFmtId="0" fontId="6" fillId="0" borderId="10" xfId="0" applyFont="1" applyBorder="1" applyAlignment="1">
      <alignment vertical="center" wrapText="1"/>
    </xf>
    <xf numFmtId="0" fontId="7" fillId="35" borderId="13" xfId="0" applyFont="1" applyFill="1" applyBorder="1" applyAlignment="1">
      <alignment horizontal="center" vertical="center"/>
    </xf>
    <xf numFmtId="0" fontId="44" fillId="35" borderId="13" xfId="0" applyFont="1" applyFill="1" applyBorder="1" applyAlignment="1">
      <alignment horizontal="center" vertical="center"/>
    </xf>
    <xf numFmtId="0" fontId="44" fillId="35" borderId="18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3" fontId="41" fillId="35" borderId="13" xfId="0" applyNumberFormat="1" applyFont="1" applyFill="1" applyBorder="1" applyAlignment="1">
      <alignment horizontal="right" vertical="center"/>
    </xf>
    <xf numFmtId="3" fontId="50" fillId="35" borderId="13" xfId="0" applyNumberFormat="1" applyFont="1" applyFill="1" applyBorder="1" applyAlignment="1">
      <alignment horizontal="right" vertical="center"/>
    </xf>
    <xf numFmtId="0" fontId="7" fillId="35" borderId="13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left" vertical="center"/>
    </xf>
    <xf numFmtId="3" fontId="47" fillId="3" borderId="10" xfId="0" applyNumberFormat="1" applyFont="1" applyFill="1" applyBorder="1" applyAlignment="1">
      <alignment vertical="center"/>
    </xf>
    <xf numFmtId="0" fontId="40" fillId="3" borderId="11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/>
    </xf>
    <xf numFmtId="0" fontId="43" fillId="3" borderId="10" xfId="0" applyFont="1" applyFill="1" applyBorder="1" applyAlignment="1">
      <alignment horizontal="center" vertical="center"/>
    </xf>
    <xf numFmtId="3" fontId="47" fillId="35" borderId="23" xfId="0" applyNumberFormat="1" applyFont="1" applyFill="1" applyBorder="1" applyAlignment="1">
      <alignment vertical="center"/>
    </xf>
    <xf numFmtId="0" fontId="4" fillId="35" borderId="23" xfId="0" applyFont="1" applyFill="1" applyBorder="1" applyAlignment="1">
      <alignment horizontal="center" vertical="center" wrapText="1"/>
    </xf>
    <xf numFmtId="3" fontId="41" fillId="35" borderId="23" xfId="0" applyNumberFormat="1" applyFont="1" applyFill="1" applyBorder="1" applyAlignment="1">
      <alignment horizontal="right" vertical="center"/>
    </xf>
    <xf numFmtId="0" fontId="6" fillId="0" borderId="10" xfId="0" applyNumberFormat="1" applyFont="1" applyBorder="1" applyAlignment="1" quotePrefix="1">
      <alignment horizontal="center" vertical="center"/>
    </xf>
    <xf numFmtId="0" fontId="6" fillId="0" borderId="18" xfId="0" applyFont="1" applyBorder="1" applyAlignment="1">
      <alignment vertical="center" wrapText="1"/>
    </xf>
    <xf numFmtId="0" fontId="7" fillId="36" borderId="10" xfId="0" applyFont="1" applyFill="1" applyBorder="1" applyAlignment="1">
      <alignment horizontal="center" vertical="center"/>
    </xf>
    <xf numFmtId="3" fontId="7" fillId="36" borderId="10" xfId="0" applyNumberFormat="1" applyFont="1" applyFill="1" applyBorder="1" applyAlignment="1">
      <alignment horizontal="right" vertical="center"/>
    </xf>
    <xf numFmtId="0" fontId="9" fillId="6" borderId="10" xfId="0" applyFont="1" applyFill="1" applyBorder="1" applyAlignment="1">
      <alignment horizontal="left" vertical="center"/>
    </xf>
    <xf numFmtId="0" fontId="9" fillId="6" borderId="10" xfId="0" applyFont="1" applyFill="1" applyBorder="1" applyAlignment="1">
      <alignment horizontal="center" vertical="center"/>
    </xf>
    <xf numFmtId="3" fontId="9" fillId="6" borderId="10" xfId="0" applyNumberFormat="1" applyFont="1" applyFill="1" applyBorder="1" applyAlignment="1">
      <alignment horizontal="right" vertical="center"/>
    </xf>
    <xf numFmtId="3" fontId="48" fillId="6" borderId="10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46" fillId="37" borderId="19" xfId="0" applyFont="1" applyFill="1" applyBorder="1" applyAlignment="1" applyProtection="1">
      <alignment horizontal="left" vertical="center" wrapText="1" shrinkToFit="1"/>
      <protection locked="0"/>
    </xf>
    <xf numFmtId="0" fontId="6" fillId="33" borderId="11" xfId="0" applyFont="1" applyFill="1" applyBorder="1" applyAlignment="1">
      <alignment horizontal="center" vertical="center"/>
    </xf>
    <xf numFmtId="0" fontId="46" fillId="37" borderId="10" xfId="0" applyFont="1" applyFill="1" applyBorder="1" applyAlignment="1" applyProtection="1">
      <alignment horizontal="left" vertical="center" wrapText="1" shrinkToFit="1"/>
      <protection locked="0"/>
    </xf>
    <xf numFmtId="3" fontId="6" fillId="36" borderId="18" xfId="0" applyNumberFormat="1" applyFont="1" applyFill="1" applyBorder="1" applyAlignment="1">
      <alignment horizontal="right" vertical="center"/>
    </xf>
    <xf numFmtId="3" fontId="6" fillId="36" borderId="24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42" fillId="34" borderId="11" xfId="0" applyFont="1" applyFill="1" applyBorder="1" applyAlignment="1">
      <alignment vertical="center"/>
    </xf>
    <xf numFmtId="0" fontId="39" fillId="34" borderId="10" xfId="0" applyFont="1" applyFill="1" applyBorder="1" applyAlignment="1">
      <alignment vertical="center"/>
    </xf>
    <xf numFmtId="0" fontId="42" fillId="3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3" fontId="6" fillId="0" borderId="25" xfId="0" applyNumberFormat="1" applyFont="1" applyBorder="1" applyAlignment="1">
      <alignment horizontal="right" vertical="center"/>
    </xf>
    <xf numFmtId="3" fontId="6" fillId="0" borderId="26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6" fillId="36" borderId="24" xfId="0" applyFont="1" applyFill="1" applyBorder="1" applyAlignment="1" quotePrefix="1">
      <alignment horizontal="center" vertical="center"/>
    </xf>
    <xf numFmtId="0" fontId="6" fillId="36" borderId="24" xfId="0" applyFont="1" applyFill="1" applyBorder="1" applyAlignment="1">
      <alignment vertical="center" wrapText="1"/>
    </xf>
    <xf numFmtId="0" fontId="6" fillId="36" borderId="24" xfId="0" applyFont="1" applyFill="1" applyBorder="1" applyAlignment="1">
      <alignment horizontal="center" vertical="center" wrapText="1"/>
    </xf>
    <xf numFmtId="3" fontId="77" fillId="36" borderId="24" xfId="0" applyNumberFormat="1" applyFont="1" applyFill="1" applyBorder="1" applyAlignment="1">
      <alignment horizontal="right" vertical="center"/>
    </xf>
    <xf numFmtId="0" fontId="44" fillId="36" borderId="24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4" fontId="40" fillId="35" borderId="27" xfId="0" applyNumberFormat="1" applyFont="1" applyFill="1" applyBorder="1" applyAlignment="1">
      <alignment horizontal="center" vertical="center"/>
    </xf>
    <xf numFmtId="4" fontId="6" fillId="4" borderId="13" xfId="0" applyNumberFormat="1" applyFont="1" applyFill="1" applyBorder="1" applyAlignment="1">
      <alignment horizontal="right" vertical="center"/>
    </xf>
    <xf numFmtId="4" fontId="6" fillId="36" borderId="28" xfId="0" applyNumberFormat="1" applyFont="1" applyFill="1" applyBorder="1" applyAlignment="1">
      <alignment horizontal="right" vertical="center"/>
    </xf>
    <xf numFmtId="4" fontId="6" fillId="36" borderId="13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4" fontId="40" fillId="34" borderId="10" xfId="0" applyNumberFormat="1" applyFont="1" applyFill="1" applyBorder="1" applyAlignment="1">
      <alignment horizontal="right" vertical="center"/>
    </xf>
    <xf numFmtId="4" fontId="40" fillId="4" borderId="13" xfId="0" applyNumberFormat="1" applyFont="1" applyFill="1" applyBorder="1" applyAlignment="1">
      <alignment horizontal="right" vertical="center"/>
    </xf>
    <xf numFmtId="4" fontId="40" fillId="4" borderId="10" xfId="0" applyNumberFormat="1" applyFont="1" applyFill="1" applyBorder="1" applyAlignment="1">
      <alignment horizontal="right" vertical="center"/>
    </xf>
    <xf numFmtId="4" fontId="9" fillId="4" borderId="13" xfId="0" applyNumberFormat="1" applyFont="1" applyFill="1" applyBorder="1" applyAlignment="1">
      <alignment horizontal="right" vertical="center"/>
    </xf>
    <xf numFmtId="4" fontId="9" fillId="35" borderId="13" xfId="0" applyNumberFormat="1" applyFont="1" applyFill="1" applyBorder="1" applyAlignment="1">
      <alignment horizontal="right" vertical="center"/>
    </xf>
    <xf numFmtId="4" fontId="40" fillId="35" borderId="28" xfId="0" applyNumberFormat="1" applyFont="1" applyFill="1" applyBorder="1" applyAlignment="1">
      <alignment horizontal="right" vertical="center"/>
    </xf>
    <xf numFmtId="4" fontId="52" fillId="4" borderId="10" xfId="0" applyNumberFormat="1" applyFont="1" applyFill="1" applyBorder="1" applyAlignment="1">
      <alignment horizontal="right" vertical="center"/>
    </xf>
    <xf numFmtId="4" fontId="52" fillId="36" borderId="15" xfId="0" applyNumberFormat="1" applyFont="1" applyFill="1" applyBorder="1" applyAlignment="1">
      <alignment horizontal="right" vertical="center"/>
    </xf>
    <xf numFmtId="4" fontId="52" fillId="36" borderId="10" xfId="0" applyNumberFormat="1" applyFont="1" applyFill="1" applyBorder="1" applyAlignment="1">
      <alignment horizontal="center" vertical="center"/>
    </xf>
    <xf numFmtId="4" fontId="37" fillId="4" borderId="10" xfId="0" applyNumberFormat="1" applyFont="1" applyFill="1" applyBorder="1" applyAlignment="1">
      <alignment horizontal="right" vertical="center"/>
    </xf>
    <xf numFmtId="4" fontId="53" fillId="4" borderId="10" xfId="0" applyNumberFormat="1" applyFont="1" applyFill="1" applyBorder="1" applyAlignment="1">
      <alignment horizontal="right" vertical="center"/>
    </xf>
    <xf numFmtId="4" fontId="53" fillId="36" borderId="10" xfId="0" applyNumberFormat="1" applyFont="1" applyFill="1" applyBorder="1" applyAlignment="1">
      <alignment horizontal="right" vertical="center"/>
    </xf>
    <xf numFmtId="4" fontId="54" fillId="36" borderId="10" xfId="0" applyNumberFormat="1" applyFont="1" applyFill="1" applyBorder="1" applyAlignment="1">
      <alignment horizontal="right" vertical="center"/>
    </xf>
    <xf numFmtId="4" fontId="54" fillId="6" borderId="10" xfId="0" applyNumberFormat="1" applyFont="1" applyFill="1" applyBorder="1" applyAlignment="1">
      <alignment horizontal="right" vertical="center"/>
    </xf>
    <xf numFmtId="4" fontId="37" fillId="33" borderId="15" xfId="0" applyNumberFormat="1" applyFont="1" applyFill="1" applyBorder="1" applyAlignment="1">
      <alignment horizontal="right" vertical="center"/>
    </xf>
    <xf numFmtId="4" fontId="37" fillId="33" borderId="10" xfId="0" applyNumberFormat="1" applyFont="1" applyFill="1" applyBorder="1" applyAlignment="1">
      <alignment vertical="center"/>
    </xf>
    <xf numFmtId="4" fontId="43" fillId="33" borderId="10" xfId="0" applyNumberFormat="1" applyFont="1" applyFill="1" applyBorder="1" applyAlignment="1">
      <alignment vertical="center"/>
    </xf>
    <xf numFmtId="4" fontId="54" fillId="6" borderId="15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0" fontId="44" fillId="0" borderId="13" xfId="0" applyFont="1" applyBorder="1" applyAlignment="1">
      <alignment horizontal="center" vertical="center" wrapText="1"/>
    </xf>
    <xf numFmtId="4" fontId="43" fillId="33" borderId="13" xfId="0" applyNumberFormat="1" applyFont="1" applyFill="1" applyBorder="1" applyAlignment="1">
      <alignment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right" vertical="center"/>
    </xf>
    <xf numFmtId="0" fontId="46" fillId="37" borderId="20" xfId="0" applyFont="1" applyFill="1" applyBorder="1" applyAlignment="1" applyProtection="1">
      <alignment horizontal="left" vertical="center" wrapText="1" shrinkToFit="1"/>
      <protection locked="0"/>
    </xf>
    <xf numFmtId="0" fontId="6" fillId="0" borderId="20" xfId="0" applyFont="1" applyBorder="1" applyAlignment="1">
      <alignment horizontal="left" vertical="center" wrapText="1"/>
    </xf>
    <xf numFmtId="0" fontId="6" fillId="6" borderId="10" xfId="0" applyNumberFormat="1" applyFont="1" applyFill="1" applyBorder="1" applyAlignment="1" quotePrefix="1">
      <alignment horizontal="center" vertical="center"/>
    </xf>
    <xf numFmtId="3" fontId="6" fillId="36" borderId="17" xfId="0" applyNumberFormat="1" applyFont="1" applyFill="1" applyBorder="1" applyAlignment="1">
      <alignment horizontal="right" vertical="center"/>
    </xf>
    <xf numFmtId="0" fontId="40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right" vertical="center"/>
    </xf>
    <xf numFmtId="3" fontId="40" fillId="36" borderId="11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0" fontId="37" fillId="6" borderId="11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center" vertical="center"/>
    </xf>
    <xf numFmtId="3" fontId="7" fillId="6" borderId="10" xfId="0" applyNumberFormat="1" applyFont="1" applyFill="1" applyBorder="1" applyAlignment="1">
      <alignment horizontal="right" vertical="center"/>
    </xf>
    <xf numFmtId="4" fontId="43" fillId="6" borderId="10" xfId="0" applyNumberFormat="1" applyFont="1" applyFill="1" applyBorder="1" applyAlignment="1">
      <alignment horizontal="right" vertical="center"/>
    </xf>
    <xf numFmtId="3" fontId="47" fillId="6" borderId="10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55" fillId="38" borderId="14" xfId="0" applyFont="1" applyFill="1" applyBorder="1" applyAlignment="1" applyProtection="1">
      <alignment horizontal="center" vertical="center" wrapText="1" shrinkToFit="1"/>
      <protection locked="0"/>
    </xf>
    <xf numFmtId="3" fontId="40" fillId="6" borderId="10" xfId="0" applyNumberFormat="1" applyFont="1" applyFill="1" applyBorder="1" applyAlignment="1">
      <alignment horizontal="right" vertical="center"/>
    </xf>
    <xf numFmtId="0" fontId="47" fillId="6" borderId="13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36" borderId="15" xfId="0" applyNumberFormat="1" applyFont="1" applyFill="1" applyBorder="1" applyAlignment="1">
      <alignment horizontal="right" vertical="center"/>
    </xf>
    <xf numFmtId="4" fontId="6" fillId="33" borderId="13" xfId="0" applyNumberFormat="1" applyFont="1" applyFill="1" applyBorder="1" applyAlignment="1">
      <alignment horizontal="right" vertical="center"/>
    </xf>
    <xf numFmtId="4" fontId="6" fillId="33" borderId="15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vertical="center"/>
    </xf>
    <xf numFmtId="4" fontId="40" fillId="33" borderId="13" xfId="0" applyNumberFormat="1" applyFont="1" applyFill="1" applyBorder="1" applyAlignment="1">
      <alignment vertical="center"/>
    </xf>
    <xf numFmtId="4" fontId="40" fillId="33" borderId="10" xfId="0" applyNumberFormat="1" applyFont="1" applyFill="1" applyBorder="1" applyAlignment="1">
      <alignment vertical="center"/>
    </xf>
    <xf numFmtId="4" fontId="9" fillId="4" borderId="10" xfId="0" applyNumberFormat="1" applyFont="1" applyFill="1" applyBorder="1" applyAlignment="1">
      <alignment horizontal="right" vertical="center"/>
    </xf>
    <xf numFmtId="4" fontId="9" fillId="6" borderId="10" xfId="0" applyNumberFormat="1" applyFont="1" applyFill="1" applyBorder="1" applyAlignment="1">
      <alignment horizontal="right" vertical="center"/>
    </xf>
    <xf numFmtId="4" fontId="9" fillId="36" borderId="10" xfId="0" applyNumberFormat="1" applyFont="1" applyFill="1" applyBorder="1" applyAlignment="1">
      <alignment horizontal="right" vertical="center"/>
    </xf>
    <xf numFmtId="4" fontId="52" fillId="36" borderId="10" xfId="0" applyNumberFormat="1" applyFont="1" applyFill="1" applyBorder="1" applyAlignment="1">
      <alignment horizontal="right" vertical="center"/>
    </xf>
    <xf numFmtId="4" fontId="40" fillId="36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4" fontId="40" fillId="33" borderId="10" xfId="0" applyNumberFormat="1" applyFont="1" applyFill="1" applyBorder="1" applyAlignment="1">
      <alignment horizontal="right" vertical="center"/>
    </xf>
    <xf numFmtId="4" fontId="40" fillId="3" borderId="10" xfId="0" applyNumberFormat="1" applyFont="1" applyFill="1" applyBorder="1" applyAlignment="1">
      <alignment horizontal="right" vertical="center"/>
    </xf>
    <xf numFmtId="4" fontId="40" fillId="3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6" fillId="33" borderId="26" xfId="0" applyNumberFormat="1" applyFont="1" applyFill="1" applyBorder="1" applyAlignment="1">
      <alignment horizontal="right" vertical="center"/>
    </xf>
    <xf numFmtId="4" fontId="6" fillId="36" borderId="26" xfId="0" applyNumberFormat="1" applyFont="1" applyFill="1" applyBorder="1" applyAlignment="1">
      <alignment horizontal="right" vertical="center"/>
    </xf>
    <xf numFmtId="4" fontId="6" fillId="0" borderId="26" xfId="0" applyNumberFormat="1" applyFont="1" applyFill="1" applyBorder="1" applyAlignment="1">
      <alignment vertical="center"/>
    </xf>
    <xf numFmtId="4" fontId="6" fillId="33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vertical="center"/>
    </xf>
    <xf numFmtId="4" fontId="6" fillId="33" borderId="12" xfId="0" applyNumberFormat="1" applyFont="1" applyFill="1" applyBorder="1" applyAlignment="1">
      <alignment vertical="center"/>
    </xf>
    <xf numFmtId="4" fontId="6" fillId="36" borderId="24" xfId="0" applyNumberFormat="1" applyFont="1" applyFill="1" applyBorder="1" applyAlignment="1">
      <alignment horizontal="right" vertical="center"/>
    </xf>
    <xf numFmtId="4" fontId="40" fillId="2" borderId="10" xfId="0" applyNumberFormat="1" applyFont="1" applyFill="1" applyBorder="1" applyAlignment="1">
      <alignment vertical="center"/>
    </xf>
    <xf numFmtId="4" fontId="40" fillId="36" borderId="13" xfId="0" applyNumberFormat="1" applyFont="1" applyFill="1" applyBorder="1" applyAlignment="1">
      <alignment vertical="center"/>
    </xf>
    <xf numFmtId="4" fontId="40" fillId="2" borderId="13" xfId="0" applyNumberFormat="1" applyFont="1" applyFill="1" applyBorder="1" applyAlignment="1">
      <alignment horizontal="right" vertical="center"/>
    </xf>
    <xf numFmtId="4" fontId="40" fillId="2" borderId="13" xfId="0" applyNumberFormat="1" applyFont="1" applyFill="1" applyBorder="1" applyAlignment="1">
      <alignment vertical="center"/>
    </xf>
    <xf numFmtId="4" fontId="40" fillId="2" borderId="10" xfId="0" applyNumberFormat="1" applyFont="1" applyFill="1" applyBorder="1" applyAlignment="1">
      <alignment horizontal="right" vertical="center"/>
    </xf>
    <xf numFmtId="4" fontId="40" fillId="6" borderId="10" xfId="0" applyNumberFormat="1" applyFont="1" applyFill="1" applyBorder="1" applyAlignment="1">
      <alignment horizontal="right" vertical="center"/>
    </xf>
    <xf numFmtId="4" fontId="9" fillId="36" borderId="13" xfId="0" applyNumberFormat="1" applyFont="1" applyFill="1" applyBorder="1" applyAlignment="1">
      <alignment horizontal="right" vertical="center"/>
    </xf>
    <xf numFmtId="4" fontId="77" fillId="36" borderId="24" xfId="0" applyNumberFormat="1" applyFont="1" applyFill="1" applyBorder="1" applyAlignment="1">
      <alignment horizontal="right" vertical="center"/>
    </xf>
    <xf numFmtId="3" fontId="9" fillId="35" borderId="10" xfId="0" applyNumberFormat="1" applyFont="1" applyFill="1" applyBorder="1" applyAlignment="1">
      <alignment horizontal="right" vertical="center"/>
    </xf>
    <xf numFmtId="4" fontId="9" fillId="35" borderId="10" xfId="0" applyNumberFormat="1" applyFont="1" applyFill="1" applyBorder="1" applyAlignment="1">
      <alignment horizontal="right" vertical="center"/>
    </xf>
    <xf numFmtId="4" fontId="9" fillId="35" borderId="10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6" fillId="33" borderId="25" xfId="0" applyNumberFormat="1" applyFont="1" applyFill="1" applyBorder="1" applyAlignment="1">
      <alignment horizontal="right" vertical="center"/>
    </xf>
    <xf numFmtId="4" fontId="6" fillId="0" borderId="25" xfId="0" applyNumberFormat="1" applyFont="1" applyBorder="1" applyAlignment="1">
      <alignment vertical="center"/>
    </xf>
    <xf numFmtId="4" fontId="40" fillId="35" borderId="29" xfId="0" applyNumberFormat="1" applyFont="1" applyFill="1" applyBorder="1" applyAlignment="1">
      <alignment horizontal="right" vertical="center"/>
    </xf>
    <xf numFmtId="4" fontId="40" fillId="35" borderId="30" xfId="0" applyNumberFormat="1" applyFont="1" applyFill="1" applyBorder="1" applyAlignment="1">
      <alignment horizontal="right" vertical="center"/>
    </xf>
    <xf numFmtId="4" fontId="40" fillId="34" borderId="13" xfId="0" applyNumberFormat="1" applyFont="1" applyFill="1" applyBorder="1" applyAlignment="1">
      <alignment horizontal="right" vertical="center"/>
    </xf>
    <xf numFmtId="4" fontId="52" fillId="39" borderId="10" xfId="0" applyNumberFormat="1" applyFont="1" applyFill="1" applyBorder="1" applyAlignment="1">
      <alignment horizontal="right" vertical="center"/>
    </xf>
    <xf numFmtId="3" fontId="9" fillId="40" borderId="10" xfId="0" applyNumberFormat="1" applyFont="1" applyFill="1" applyBorder="1" applyAlignment="1">
      <alignment horizontal="right" vertical="center"/>
    </xf>
    <xf numFmtId="4" fontId="40" fillId="35" borderId="27" xfId="0" applyNumberFormat="1" applyFont="1" applyFill="1" applyBorder="1" applyAlignment="1">
      <alignment horizontal="right" vertical="center"/>
    </xf>
    <xf numFmtId="4" fontId="40" fillId="35" borderId="23" xfId="0" applyNumberFormat="1" applyFont="1" applyFill="1" applyBorder="1" applyAlignment="1">
      <alignment horizontal="right" vertical="center"/>
    </xf>
    <xf numFmtId="0" fontId="6" fillId="0" borderId="31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7" fillId="34" borderId="17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left" vertical="center"/>
    </xf>
    <xf numFmtId="3" fontId="4" fillId="34" borderId="12" xfId="0" applyNumberFormat="1" applyFont="1" applyFill="1" applyBorder="1" applyAlignment="1">
      <alignment horizontal="right" vertical="center"/>
    </xf>
    <xf numFmtId="4" fontId="43" fillId="34" borderId="12" xfId="0" applyNumberFormat="1" applyFont="1" applyFill="1" applyBorder="1" applyAlignment="1">
      <alignment horizontal="right" vertical="center"/>
    </xf>
    <xf numFmtId="3" fontId="47" fillId="34" borderId="12" xfId="0" applyNumberFormat="1" applyFont="1" applyFill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 quotePrefix="1">
      <alignment horizontal="center" vertical="center"/>
    </xf>
    <xf numFmtId="0" fontId="46" fillId="37" borderId="24" xfId="0" applyFont="1" applyFill="1" applyBorder="1" applyAlignment="1" applyProtection="1">
      <alignment horizontal="left" vertical="center" wrapText="1" shrinkToFit="1"/>
      <protection locked="0"/>
    </xf>
    <xf numFmtId="0" fontId="6" fillId="0" borderId="24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right" vertical="center"/>
    </xf>
    <xf numFmtId="4" fontId="6" fillId="4" borderId="24" xfId="0" applyNumberFormat="1" applyFont="1" applyFill="1" applyBorder="1" applyAlignment="1">
      <alignment horizontal="right" vertical="center"/>
    </xf>
    <xf numFmtId="4" fontId="6" fillId="33" borderId="24" xfId="0" applyNumberFormat="1" applyFont="1" applyFill="1" applyBorder="1" applyAlignment="1">
      <alignment horizontal="right" vertical="center"/>
    </xf>
    <xf numFmtId="0" fontId="44" fillId="0" borderId="24" xfId="0" applyFont="1" applyBorder="1" applyAlignment="1">
      <alignment horizontal="center" vertical="center" wrapText="1"/>
    </xf>
    <xf numFmtId="4" fontId="6" fillId="33" borderId="28" xfId="0" applyNumberFormat="1" applyFont="1" applyFill="1" applyBorder="1" applyAlignment="1">
      <alignment horizontal="right" vertical="center"/>
    </xf>
    <xf numFmtId="4" fontId="40" fillId="2" borderId="23" xfId="0" applyNumberFormat="1" applyFont="1" applyFill="1" applyBorder="1" applyAlignment="1">
      <alignment horizontal="right" vertical="center"/>
    </xf>
    <xf numFmtId="0" fontId="40" fillId="0" borderId="32" xfId="0" applyFont="1" applyBorder="1" applyAlignment="1">
      <alignment horizontal="center" vertical="center" wrapText="1"/>
    </xf>
    <xf numFmtId="0" fontId="46" fillId="37" borderId="24" xfId="0" applyFont="1" applyFill="1" applyBorder="1" applyAlignment="1" applyProtection="1">
      <alignment horizontal="center" vertical="center" wrapText="1" shrinkToFit="1"/>
      <protection locked="0"/>
    </xf>
    <xf numFmtId="0" fontId="6" fillId="34" borderId="12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/>
    </xf>
    <xf numFmtId="0" fontId="43" fillId="34" borderId="33" xfId="0" applyFont="1" applyFill="1" applyBorder="1" applyAlignment="1">
      <alignment horizontal="center" vertical="center"/>
    </xf>
    <xf numFmtId="3" fontId="41" fillId="34" borderId="12" xfId="0" applyNumberFormat="1" applyFont="1" applyFill="1" applyBorder="1" applyAlignment="1">
      <alignment horizontal="right" vertical="center"/>
    </xf>
    <xf numFmtId="4" fontId="6" fillId="2" borderId="26" xfId="0" applyNumberFormat="1" applyFont="1" applyFill="1" applyBorder="1" applyAlignment="1">
      <alignment horizontal="right" vertical="center"/>
    </xf>
    <xf numFmtId="0" fontId="44" fillId="0" borderId="13" xfId="0" applyFont="1" applyBorder="1" applyAlignment="1">
      <alignment horizontal="center" vertical="center" wrapText="1"/>
    </xf>
    <xf numFmtId="4" fontId="40" fillId="2" borderId="30" xfId="0" applyNumberFormat="1" applyFont="1" applyFill="1" applyBorder="1" applyAlignment="1">
      <alignment horizontal="right" vertical="center"/>
    </xf>
    <xf numFmtId="4" fontId="40" fillId="2" borderId="27" xfId="0" applyNumberFormat="1" applyFont="1" applyFill="1" applyBorder="1" applyAlignment="1">
      <alignment horizontal="right" vertical="center"/>
    </xf>
    <xf numFmtId="0" fontId="0" fillId="2" borderId="26" xfId="0" applyFill="1" applyBorder="1" applyAlignment="1">
      <alignment horizontal="right" vertical="center"/>
    </xf>
    <xf numFmtId="3" fontId="41" fillId="2" borderId="13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4" fontId="40" fillId="2" borderId="13" xfId="0" applyNumberFormat="1" applyFont="1" applyFill="1" applyBorder="1" applyAlignment="1">
      <alignment horizontal="right" vertical="center"/>
    </xf>
    <xf numFmtId="3" fontId="4" fillId="2" borderId="13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44" fillId="0" borderId="3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7" fillId="0" borderId="3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4" fontId="6" fillId="4" borderId="13" xfId="0" applyNumberFormat="1" applyFont="1" applyFill="1" applyBorder="1" applyAlignment="1">
      <alignment horizontal="right" vertical="center"/>
    </xf>
    <xf numFmtId="0" fontId="44" fillId="0" borderId="13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35" borderId="35" xfId="0" applyFont="1" applyFill="1" applyBorder="1" applyAlignment="1">
      <alignment horizontal="left" vertical="center" wrapText="1"/>
    </xf>
    <xf numFmtId="0" fontId="4" fillId="35" borderId="36" xfId="0" applyFont="1" applyFill="1" applyBorder="1" applyAlignment="1">
      <alignment horizontal="left" vertical="center" wrapText="1"/>
    </xf>
    <xf numFmtId="0" fontId="4" fillId="35" borderId="29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36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40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57" fillId="33" borderId="13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/>
    </xf>
    <xf numFmtId="0" fontId="6" fillId="0" borderId="1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6" fillId="37" borderId="39" xfId="0" applyFont="1" applyFill="1" applyBorder="1" applyAlignment="1" applyProtection="1">
      <alignment horizontal="left" vertical="center" wrapText="1" shrinkToFit="1"/>
      <protection locked="0"/>
    </xf>
    <xf numFmtId="0" fontId="0" fillId="0" borderId="40" xfId="0" applyBorder="1" applyAlignment="1">
      <alignment horizontal="left" vertical="center" wrapText="1" shrinkToFit="1"/>
    </xf>
    <xf numFmtId="0" fontId="6" fillId="0" borderId="3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17" fillId="0" borderId="28" xfId="0" applyFont="1" applyBorder="1" applyAlignment="1">
      <alignment vertical="center" wrapText="1"/>
    </xf>
    <xf numFmtId="0" fontId="40" fillId="0" borderId="14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right" vertical="center"/>
    </xf>
    <xf numFmtId="4" fontId="6" fillId="33" borderId="13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0" fontId="6" fillId="0" borderId="41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4" fontId="6" fillId="36" borderId="13" xfId="0" applyNumberFormat="1" applyFont="1" applyFill="1" applyBorder="1" applyAlignment="1">
      <alignment horizontal="right" vertical="center"/>
    </xf>
    <xf numFmtId="0" fontId="46" fillId="37" borderId="28" xfId="0" applyFont="1" applyFill="1" applyBorder="1" applyAlignment="1" applyProtection="1">
      <alignment horizontal="left" vertical="center" wrapText="1" shrinkToFit="1"/>
      <protection locked="0"/>
    </xf>
    <xf numFmtId="0" fontId="0" fillId="0" borderId="33" xfId="0" applyBorder="1" applyAlignment="1">
      <alignment horizontal="left" vertical="center" wrapText="1" shrinkToFit="1"/>
    </xf>
    <xf numFmtId="0" fontId="4" fillId="2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center" vertical="center" wrapText="1"/>
    </xf>
    <xf numFmtId="3" fontId="41" fillId="2" borderId="23" xfId="0" applyNumberFormat="1" applyFont="1" applyFill="1" applyBorder="1" applyAlignment="1">
      <alignment horizontal="right" vertical="center"/>
    </xf>
    <xf numFmtId="3" fontId="41" fillId="2" borderId="23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4" fontId="40" fillId="2" borderId="23" xfId="0" applyNumberFormat="1" applyFont="1" applyFill="1" applyBorder="1" applyAlignment="1">
      <alignment horizontal="right" vertical="center"/>
    </xf>
    <xf numFmtId="3" fontId="4" fillId="2" borderId="23" xfId="0" applyNumberFormat="1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right" vertical="center"/>
    </xf>
    <xf numFmtId="0" fontId="56" fillId="0" borderId="13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3"/>
  <sheetViews>
    <sheetView showGridLines="0" showZeros="0" tabSelected="1" zoomScale="130" zoomScaleNormal="130" zoomScaleSheetLayoutView="100" workbookViewId="0" topLeftCell="A195">
      <selection activeCell="P180" sqref="P180:W181"/>
    </sheetView>
  </sheetViews>
  <sheetFormatPr defaultColWidth="9.00390625" defaultRowHeight="12.75"/>
  <cols>
    <col min="1" max="1" width="3.625" style="1" customWidth="1"/>
    <col min="2" max="2" width="5.375" style="1" customWidth="1"/>
    <col min="3" max="3" width="5.00390625" style="1" customWidth="1"/>
    <col min="4" max="4" width="28.375" style="1" customWidth="1"/>
    <col min="5" max="5" width="8.375" style="1" customWidth="1"/>
    <col min="6" max="6" width="11.125" style="1" customWidth="1"/>
    <col min="7" max="7" width="11.625" style="1" customWidth="1"/>
    <col min="8" max="8" width="12.00390625" style="1" customWidth="1"/>
    <col min="9" max="9" width="8.875" style="1" customWidth="1"/>
    <col min="10" max="10" width="6.875" style="1" customWidth="1"/>
    <col min="11" max="12" width="10.75390625" style="1" customWidth="1"/>
    <col min="13" max="13" width="6.375" style="1" customWidth="1"/>
    <col min="14" max="14" width="10.25390625" style="1" customWidth="1"/>
    <col min="15" max="15" width="5.625" style="1" customWidth="1"/>
    <col min="16" max="16384" width="9.125" style="1" customWidth="1"/>
  </cols>
  <sheetData>
    <row r="1" spans="1:15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6" t="s">
        <v>112</v>
      </c>
      <c r="M1" s="5"/>
      <c r="N1" s="6"/>
      <c r="O1" s="6"/>
    </row>
    <row r="2" spans="1:15" ht="3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7"/>
      <c r="N2" s="7"/>
      <c r="O2" s="7"/>
    </row>
    <row r="3" spans="1:15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8" t="s">
        <v>214</v>
      </c>
      <c r="M3" s="18"/>
      <c r="N3" s="18"/>
      <c r="O3" s="18"/>
    </row>
    <row r="4" spans="1:15" ht="14.25" customHeight="1">
      <c r="A4" s="4"/>
      <c r="B4" s="4"/>
      <c r="C4" s="4"/>
      <c r="D4" s="8"/>
      <c r="E4" s="8"/>
      <c r="F4" s="4"/>
      <c r="G4" s="4"/>
      <c r="H4" s="4"/>
      <c r="I4" s="4"/>
      <c r="J4" s="4"/>
      <c r="K4" s="4"/>
      <c r="L4" s="7" t="s">
        <v>94</v>
      </c>
      <c r="M4" s="7"/>
      <c r="N4" s="7"/>
      <c r="O4" s="7"/>
    </row>
    <row r="5" spans="1:15" ht="13.5" customHeight="1">
      <c r="A5" s="4"/>
      <c r="B5" s="4"/>
      <c r="C5" s="4"/>
      <c r="D5" s="8"/>
      <c r="E5" s="8"/>
      <c r="F5" s="4"/>
      <c r="G5" s="4"/>
      <c r="H5" s="4"/>
      <c r="I5" s="4"/>
      <c r="J5" s="4"/>
      <c r="K5" s="4"/>
      <c r="L5" s="7" t="s">
        <v>215</v>
      </c>
      <c r="M5" s="7"/>
      <c r="N5" s="7"/>
      <c r="O5" s="7"/>
    </row>
    <row r="6" spans="1:15" ht="15" customHeight="1">
      <c r="A6" s="335" t="s">
        <v>113</v>
      </c>
      <c r="B6" s="335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9"/>
    </row>
    <row r="7" spans="1:15" ht="6" customHeight="1">
      <c r="A7" s="10"/>
      <c r="B7" s="10"/>
      <c r="C7" s="9"/>
      <c r="D7" s="11"/>
      <c r="E7" s="11"/>
      <c r="F7" s="9"/>
      <c r="G7" s="19"/>
      <c r="H7" s="19"/>
      <c r="I7" s="19"/>
      <c r="J7" s="19"/>
      <c r="K7" s="9"/>
      <c r="L7" s="9"/>
      <c r="M7" s="9"/>
      <c r="N7" s="9"/>
      <c r="O7" s="9"/>
    </row>
    <row r="8" spans="1:15" s="2" customFormat="1" ht="9" customHeight="1">
      <c r="A8" s="337" t="s">
        <v>0</v>
      </c>
      <c r="B8" s="344" t="s">
        <v>2</v>
      </c>
      <c r="C8" s="374" t="s">
        <v>5</v>
      </c>
      <c r="D8" s="346" t="s">
        <v>3</v>
      </c>
      <c r="E8" s="302" t="s">
        <v>9</v>
      </c>
      <c r="F8" s="302" t="s">
        <v>4</v>
      </c>
      <c r="G8" s="330" t="s">
        <v>103</v>
      </c>
      <c r="H8" s="331"/>
      <c r="I8" s="331"/>
      <c r="J8" s="332"/>
      <c r="K8" s="353" t="s">
        <v>104</v>
      </c>
      <c r="L8" s="331"/>
      <c r="M8" s="331"/>
      <c r="N8" s="332"/>
      <c r="O8" s="310" t="s">
        <v>211</v>
      </c>
    </row>
    <row r="9" spans="1:15" s="2" customFormat="1" ht="11.25" customHeight="1">
      <c r="A9" s="342"/>
      <c r="B9" s="345"/>
      <c r="C9" s="375"/>
      <c r="D9" s="347"/>
      <c r="E9" s="326"/>
      <c r="F9" s="326"/>
      <c r="G9" s="302" t="s">
        <v>116</v>
      </c>
      <c r="H9" s="350" t="s">
        <v>105</v>
      </c>
      <c r="I9" s="351"/>
      <c r="J9" s="352"/>
      <c r="K9" s="302" t="s">
        <v>107</v>
      </c>
      <c r="L9" s="305" t="s">
        <v>105</v>
      </c>
      <c r="M9" s="306"/>
      <c r="N9" s="307"/>
      <c r="O9" s="349"/>
    </row>
    <row r="10" spans="1:15" s="2" customFormat="1" ht="24" customHeight="1">
      <c r="A10" s="342"/>
      <c r="B10" s="345"/>
      <c r="C10" s="375"/>
      <c r="D10" s="347"/>
      <c r="E10" s="326"/>
      <c r="F10" s="326"/>
      <c r="G10" s="327"/>
      <c r="H10" s="308" t="s">
        <v>106</v>
      </c>
      <c r="I10" s="308" t="s">
        <v>145</v>
      </c>
      <c r="J10" s="300" t="s">
        <v>10</v>
      </c>
      <c r="K10" s="303"/>
      <c r="L10" s="284" t="s">
        <v>114</v>
      </c>
      <c r="M10" s="325" t="s">
        <v>108</v>
      </c>
      <c r="N10" s="308" t="s">
        <v>115</v>
      </c>
      <c r="O10" s="349"/>
    </row>
    <row r="11" spans="1:15" s="2" customFormat="1" ht="16.5" customHeight="1">
      <c r="A11" s="343"/>
      <c r="B11" s="301"/>
      <c r="C11" s="376"/>
      <c r="D11" s="348"/>
      <c r="E11" s="265"/>
      <c r="F11" s="301"/>
      <c r="G11" s="301"/>
      <c r="H11" s="301"/>
      <c r="I11" s="301"/>
      <c r="J11" s="301"/>
      <c r="K11" s="304"/>
      <c r="L11" s="162" t="s">
        <v>212</v>
      </c>
      <c r="M11" s="301"/>
      <c r="N11" s="301"/>
      <c r="O11" s="266"/>
    </row>
    <row r="12" spans="1:15" s="2" customFormat="1" ht="9" customHeight="1">
      <c r="A12" s="76">
        <v>1</v>
      </c>
      <c r="B12" s="76">
        <v>2</v>
      </c>
      <c r="C12" s="78">
        <v>3</v>
      </c>
      <c r="D12" s="76">
        <v>4</v>
      </c>
      <c r="E12" s="76">
        <v>5</v>
      </c>
      <c r="F12" s="76">
        <v>6</v>
      </c>
      <c r="G12" s="76">
        <v>7</v>
      </c>
      <c r="H12" s="76">
        <v>8</v>
      </c>
      <c r="I12" s="76">
        <v>9</v>
      </c>
      <c r="J12" s="76">
        <v>10</v>
      </c>
      <c r="K12" s="76">
        <v>11</v>
      </c>
      <c r="L12" s="76">
        <v>12</v>
      </c>
      <c r="M12" s="76">
        <v>13</v>
      </c>
      <c r="N12" s="76">
        <v>14</v>
      </c>
      <c r="O12" s="76">
        <v>15</v>
      </c>
    </row>
    <row r="13" spans="1:15" s="2" customFormat="1" ht="19.5" customHeight="1">
      <c r="A13" s="117" t="s">
        <v>6</v>
      </c>
      <c r="B13" s="115"/>
      <c r="C13" s="116"/>
      <c r="D13" s="120" t="s">
        <v>7</v>
      </c>
      <c r="E13" s="114"/>
      <c r="F13" s="119">
        <f>F14+F39+F103+F119+F155+F183+F108+F130+F99+F151+F147+F180</f>
        <v>129245294</v>
      </c>
      <c r="G13" s="119">
        <f>G14+G39+G103+G119+G155+G183+G108+G130+G99+G151+G147+G180</f>
        <v>21775178</v>
      </c>
      <c r="H13" s="119">
        <f>H14+H39+H103+H119+H155+H183+H108+H130+H99+H151+H147+H180</f>
        <v>21178128</v>
      </c>
      <c r="I13" s="119">
        <f>I14+I39+I103+I119+I155+I183+I108+I130+I99+I151+I147+I180</f>
        <v>597050</v>
      </c>
      <c r="J13" s="119">
        <f>J14+J39+J103+J119+J155+J183+J108+J130</f>
        <v>0</v>
      </c>
      <c r="K13" s="171">
        <f>K14+K39+K103+K119+K155+K183+K108+K130+K99+K180+K147</f>
        <v>22787429.87</v>
      </c>
      <c r="L13" s="172">
        <f>L14+L39+L103+L119+L155+L183+L108+L130+L147+L151+L180+L99</f>
        <v>20464774.78</v>
      </c>
      <c r="M13" s="172">
        <f>M14+M39+M103+M119+M155+M183+M108+M130</f>
        <v>769.6836841001959</v>
      </c>
      <c r="N13" s="172">
        <f>N14+N39+N103+N119+N155+N183+N108+N130+N99+N180+N147+N151</f>
        <v>2322655.09</v>
      </c>
      <c r="O13" s="114"/>
    </row>
    <row r="14" spans="1:15" s="2" customFormat="1" ht="18" customHeight="1">
      <c r="A14" s="117"/>
      <c r="B14" s="115"/>
      <c r="C14" s="116"/>
      <c r="D14" s="121" t="s">
        <v>13</v>
      </c>
      <c r="E14" s="117"/>
      <c r="F14" s="118">
        <f>F17+F26</f>
        <v>15462438</v>
      </c>
      <c r="G14" s="118">
        <f>G17+G26</f>
        <v>3771718</v>
      </c>
      <c r="H14" s="118">
        <f>H17+H26</f>
        <v>3771718</v>
      </c>
      <c r="I14" s="118"/>
      <c r="J14" s="118">
        <f>J17+J26</f>
        <v>0</v>
      </c>
      <c r="K14" s="169">
        <f>K17+K26</f>
        <v>5146523.66</v>
      </c>
      <c r="L14" s="173">
        <f>L17+L26</f>
        <v>3459095.8600000003</v>
      </c>
      <c r="M14" s="263">
        <f aca="true" t="shared" si="0" ref="M14:M32">L14*100/G14</f>
        <v>91.7114126771938</v>
      </c>
      <c r="N14" s="163">
        <f>N26</f>
        <v>1687427.7999999998</v>
      </c>
      <c r="O14" s="117"/>
    </row>
    <row r="15" spans="1:15" s="2" customFormat="1" ht="17.25" customHeight="1">
      <c r="A15" s="42"/>
      <c r="B15" s="43"/>
      <c r="C15" s="44"/>
      <c r="D15" s="48" t="s">
        <v>20</v>
      </c>
      <c r="E15" s="49"/>
      <c r="F15" s="50">
        <f>F17</f>
        <v>1005847</v>
      </c>
      <c r="G15" s="50">
        <f>G17</f>
        <v>1005847</v>
      </c>
      <c r="H15" s="88">
        <f>H17</f>
        <v>1005847</v>
      </c>
      <c r="I15" s="88"/>
      <c r="J15" s="88">
        <f>J17</f>
        <v>0</v>
      </c>
      <c r="K15" s="174">
        <f>K17</f>
        <v>1002104.88</v>
      </c>
      <c r="L15" s="175">
        <f>L17</f>
        <v>1002104.88</v>
      </c>
      <c r="M15" s="176">
        <f t="shared" si="0"/>
        <v>99.62796329859313</v>
      </c>
      <c r="N15" s="176"/>
      <c r="O15" s="49"/>
    </row>
    <row r="16" spans="1:15" s="2" customFormat="1" ht="17.25" customHeight="1">
      <c r="A16" s="42"/>
      <c r="B16" s="43"/>
      <c r="C16" s="44"/>
      <c r="D16" s="48" t="s">
        <v>21</v>
      </c>
      <c r="E16" s="49"/>
      <c r="F16" s="50">
        <f>F26</f>
        <v>14456591</v>
      </c>
      <c r="G16" s="50">
        <f>G26</f>
        <v>2765871</v>
      </c>
      <c r="H16" s="88">
        <f>H26</f>
        <v>2765871</v>
      </c>
      <c r="I16" s="88"/>
      <c r="J16" s="50">
        <f>J26</f>
        <v>0</v>
      </c>
      <c r="K16" s="174">
        <f>K26</f>
        <v>4144418.7800000003</v>
      </c>
      <c r="L16" s="175">
        <f>L26</f>
        <v>2456990.9800000004</v>
      </c>
      <c r="M16" s="176">
        <f t="shared" si="0"/>
        <v>88.83245024804124</v>
      </c>
      <c r="N16" s="176"/>
      <c r="O16" s="49"/>
    </row>
    <row r="17" spans="1:15" s="2" customFormat="1" ht="18" customHeight="1">
      <c r="A17" s="13"/>
      <c r="B17" s="14" t="s">
        <v>1</v>
      </c>
      <c r="C17" s="77"/>
      <c r="D17" s="28" t="s">
        <v>11</v>
      </c>
      <c r="E17" s="14"/>
      <c r="F17" s="26">
        <f>SUM(F18:F24)</f>
        <v>1005847</v>
      </c>
      <c r="G17" s="82">
        <f>SUM(G18:G24)</f>
        <v>1005847</v>
      </c>
      <c r="H17" s="82">
        <f>SUM(H18:H24)</f>
        <v>1005847</v>
      </c>
      <c r="I17" s="82"/>
      <c r="J17" s="82">
        <f>SUM(J18:J24)</f>
        <v>0</v>
      </c>
      <c r="K17" s="168">
        <f>SUM(K18:K24)</f>
        <v>1002104.88</v>
      </c>
      <c r="L17" s="168">
        <f>SUM(L18:L24)</f>
        <v>1002104.88</v>
      </c>
      <c r="M17" s="168">
        <f t="shared" si="0"/>
        <v>99.62796329859313</v>
      </c>
      <c r="N17" s="168">
        <f>SUM(N18:N24)</f>
        <v>0</v>
      </c>
      <c r="O17" s="27"/>
    </row>
    <row r="18" spans="1:15" s="2" customFormat="1" ht="42">
      <c r="A18" s="108">
        <v>1</v>
      </c>
      <c r="B18" s="104" t="s">
        <v>12</v>
      </c>
      <c r="C18" s="108">
        <v>6050</v>
      </c>
      <c r="D18" s="141" t="s">
        <v>199</v>
      </c>
      <c r="E18" s="74">
        <v>2018</v>
      </c>
      <c r="F18" s="110">
        <v>122000</v>
      </c>
      <c r="G18" s="105">
        <v>122000</v>
      </c>
      <c r="H18" s="105">
        <f aca="true" t="shared" si="1" ref="H18:H24">G18</f>
        <v>122000</v>
      </c>
      <c r="I18" s="105"/>
      <c r="J18" s="105"/>
      <c r="K18" s="164">
        <f>L18+N18</f>
        <v>122000</v>
      </c>
      <c r="L18" s="165">
        <v>122000</v>
      </c>
      <c r="M18" s="166">
        <f t="shared" si="0"/>
        <v>100</v>
      </c>
      <c r="N18" s="167"/>
      <c r="O18" s="101" t="s">
        <v>109</v>
      </c>
    </row>
    <row r="19" spans="1:15" s="2" customFormat="1" ht="30" customHeight="1">
      <c r="A19" s="108">
        <v>2</v>
      </c>
      <c r="B19" s="104" t="s">
        <v>12</v>
      </c>
      <c r="C19" s="108">
        <v>6050</v>
      </c>
      <c r="D19" s="141" t="s">
        <v>200</v>
      </c>
      <c r="E19" s="74">
        <v>2018</v>
      </c>
      <c r="F19" s="110">
        <v>8647</v>
      </c>
      <c r="G19" s="105">
        <v>8647</v>
      </c>
      <c r="H19" s="105">
        <f t="shared" si="1"/>
        <v>8647</v>
      </c>
      <c r="I19" s="105"/>
      <c r="J19" s="105"/>
      <c r="K19" s="164">
        <f aca="true" t="shared" si="2" ref="K19:K24">L19+N19</f>
        <v>8646</v>
      </c>
      <c r="L19" s="165">
        <v>8646</v>
      </c>
      <c r="M19" s="166">
        <f t="shared" si="0"/>
        <v>99.9884352954782</v>
      </c>
      <c r="N19" s="167"/>
      <c r="O19" s="187" t="s">
        <v>109</v>
      </c>
    </row>
    <row r="20" spans="1:15" s="2" customFormat="1" ht="45.75" customHeight="1">
      <c r="A20" s="108">
        <v>3</v>
      </c>
      <c r="B20" s="104" t="s">
        <v>12</v>
      </c>
      <c r="C20" s="108">
        <v>6050</v>
      </c>
      <c r="D20" s="141" t="s">
        <v>201</v>
      </c>
      <c r="E20" s="74">
        <v>2018</v>
      </c>
      <c r="F20" s="110">
        <v>337699</v>
      </c>
      <c r="G20" s="105">
        <v>337699</v>
      </c>
      <c r="H20" s="105">
        <f t="shared" si="1"/>
        <v>337699</v>
      </c>
      <c r="I20" s="105"/>
      <c r="J20" s="105"/>
      <c r="K20" s="164">
        <f t="shared" si="2"/>
        <v>337698.03</v>
      </c>
      <c r="L20" s="165">
        <v>337698.03</v>
      </c>
      <c r="M20" s="166">
        <f t="shared" si="0"/>
        <v>99.99971276195666</v>
      </c>
      <c r="N20" s="167"/>
      <c r="O20" s="187" t="s">
        <v>109</v>
      </c>
    </row>
    <row r="21" spans="1:15" s="2" customFormat="1" ht="33.75" customHeight="1">
      <c r="A21" s="108">
        <v>4</v>
      </c>
      <c r="B21" s="104" t="s">
        <v>12</v>
      </c>
      <c r="C21" s="108">
        <v>6050</v>
      </c>
      <c r="D21" s="141" t="s">
        <v>202</v>
      </c>
      <c r="E21" s="74">
        <v>2018</v>
      </c>
      <c r="F21" s="110">
        <v>305161</v>
      </c>
      <c r="G21" s="105">
        <v>305161</v>
      </c>
      <c r="H21" s="105">
        <f t="shared" si="1"/>
        <v>305161</v>
      </c>
      <c r="I21" s="105"/>
      <c r="J21" s="105"/>
      <c r="K21" s="164">
        <f t="shared" si="2"/>
        <v>305160.85</v>
      </c>
      <c r="L21" s="165">
        <v>305160.85</v>
      </c>
      <c r="M21" s="166">
        <f t="shared" si="0"/>
        <v>99.99995084561918</v>
      </c>
      <c r="N21" s="167"/>
      <c r="O21" s="187" t="s">
        <v>109</v>
      </c>
    </row>
    <row r="22" spans="1:15" s="2" customFormat="1" ht="12" customHeight="1">
      <c r="A22" s="108">
        <v>5</v>
      </c>
      <c r="B22" s="104" t="s">
        <v>12</v>
      </c>
      <c r="C22" s="108">
        <v>6050</v>
      </c>
      <c r="D22" s="141" t="s">
        <v>203</v>
      </c>
      <c r="E22" s="74">
        <v>2018</v>
      </c>
      <c r="F22" s="110">
        <v>83640</v>
      </c>
      <c r="G22" s="105">
        <v>83640</v>
      </c>
      <c r="H22" s="105">
        <f t="shared" si="1"/>
        <v>83640</v>
      </c>
      <c r="I22" s="105"/>
      <c r="J22" s="105"/>
      <c r="K22" s="164">
        <f t="shared" si="2"/>
        <v>83640</v>
      </c>
      <c r="L22" s="165">
        <v>83640</v>
      </c>
      <c r="M22" s="166">
        <f t="shared" si="0"/>
        <v>100</v>
      </c>
      <c r="N22" s="167"/>
      <c r="O22" s="216" t="s">
        <v>109</v>
      </c>
    </row>
    <row r="23" spans="1:15" s="2" customFormat="1" ht="33" customHeight="1">
      <c r="A23" s="108">
        <v>6</v>
      </c>
      <c r="B23" s="104" t="s">
        <v>12</v>
      </c>
      <c r="C23" s="108">
        <v>6050</v>
      </c>
      <c r="D23" s="141" t="s">
        <v>204</v>
      </c>
      <c r="E23" s="74">
        <v>2018</v>
      </c>
      <c r="F23" s="110">
        <v>92700</v>
      </c>
      <c r="G23" s="105">
        <v>92700</v>
      </c>
      <c r="H23" s="105">
        <f t="shared" si="1"/>
        <v>92700</v>
      </c>
      <c r="I23" s="105"/>
      <c r="J23" s="105"/>
      <c r="K23" s="164">
        <f t="shared" si="2"/>
        <v>92700</v>
      </c>
      <c r="L23" s="165">
        <v>92700</v>
      </c>
      <c r="M23" s="166">
        <f t="shared" si="0"/>
        <v>100</v>
      </c>
      <c r="N23" s="167"/>
      <c r="O23" s="187" t="s">
        <v>109</v>
      </c>
    </row>
    <row r="24" spans="1:15" s="2" customFormat="1" ht="23.25" customHeight="1">
      <c r="A24" s="108">
        <v>7</v>
      </c>
      <c r="B24" s="104" t="s">
        <v>12</v>
      </c>
      <c r="C24" s="108">
        <v>6050</v>
      </c>
      <c r="D24" s="196" t="s">
        <v>205</v>
      </c>
      <c r="E24" s="74">
        <v>2018</v>
      </c>
      <c r="F24" s="195">
        <v>56000</v>
      </c>
      <c r="G24" s="105">
        <v>56000</v>
      </c>
      <c r="H24" s="105">
        <f t="shared" si="1"/>
        <v>56000</v>
      </c>
      <c r="I24" s="105"/>
      <c r="J24" s="105"/>
      <c r="K24" s="164">
        <f t="shared" si="2"/>
        <v>52260</v>
      </c>
      <c r="L24" s="165">
        <v>52260</v>
      </c>
      <c r="M24" s="166">
        <f t="shared" si="0"/>
        <v>93.32142857142857</v>
      </c>
      <c r="N24" s="167"/>
      <c r="O24" s="187" t="s">
        <v>109</v>
      </c>
    </row>
    <row r="25" spans="1:15" s="2" customFormat="1" ht="29.25" customHeight="1">
      <c r="A25" s="274"/>
      <c r="B25" s="275"/>
      <c r="C25" s="274"/>
      <c r="D25" s="276"/>
      <c r="E25" s="285"/>
      <c r="F25" s="278"/>
      <c r="G25" s="145"/>
      <c r="H25" s="145"/>
      <c r="I25" s="145"/>
      <c r="J25" s="145"/>
      <c r="K25" s="279"/>
      <c r="L25" s="242"/>
      <c r="M25" s="242"/>
      <c r="N25" s="280"/>
      <c r="O25" s="281"/>
    </row>
    <row r="26" spans="1:15" s="2" customFormat="1" ht="15" customHeight="1">
      <c r="A26" s="286"/>
      <c r="B26" s="268" t="s">
        <v>1</v>
      </c>
      <c r="C26" s="269"/>
      <c r="D26" s="287" t="s">
        <v>17</v>
      </c>
      <c r="E26" s="288"/>
      <c r="F26" s="289">
        <f>SUM(F27:F37)</f>
        <v>14456591</v>
      </c>
      <c r="G26" s="289">
        <f>SUM(G27:G37)</f>
        <v>2765871</v>
      </c>
      <c r="H26" s="289">
        <f>SUM(H27:H37)</f>
        <v>2765871</v>
      </c>
      <c r="I26" s="289"/>
      <c r="J26" s="289">
        <f>SUM(J27:J37)</f>
        <v>0</v>
      </c>
      <c r="K26" s="272">
        <f>SUM(K27:K37)</f>
        <v>4144418.7800000003</v>
      </c>
      <c r="L26" s="272">
        <f>SUM(L27:L37)</f>
        <v>2456990.9800000004</v>
      </c>
      <c r="M26" s="272">
        <f t="shared" si="0"/>
        <v>88.83245024804124</v>
      </c>
      <c r="N26" s="272">
        <f>SUM(N27:N37)</f>
        <v>1687427.7999999998</v>
      </c>
      <c r="O26" s="273"/>
    </row>
    <row r="27" spans="1:15" s="2" customFormat="1" ht="31.5">
      <c r="A27" s="81">
        <v>8</v>
      </c>
      <c r="B27" s="130" t="s">
        <v>12</v>
      </c>
      <c r="C27" s="108">
        <v>6050</v>
      </c>
      <c r="D27" s="141" t="s">
        <v>49</v>
      </c>
      <c r="E27" s="74" t="s">
        <v>40</v>
      </c>
      <c r="F27" s="110">
        <v>2962095</v>
      </c>
      <c r="G27" s="86">
        <v>1359095</v>
      </c>
      <c r="H27" s="86">
        <f aca="true" t="shared" si="3" ref="H27:H37">G27</f>
        <v>1359095</v>
      </c>
      <c r="I27" s="86"/>
      <c r="J27" s="110"/>
      <c r="K27" s="219">
        <f>L27+N27</f>
        <v>2663584.75</v>
      </c>
      <c r="L27" s="220">
        <v>1359094.1</v>
      </c>
      <c r="M27" s="218">
        <f t="shared" si="0"/>
        <v>99.99993377946355</v>
      </c>
      <c r="N27" s="167">
        <v>1304490.65</v>
      </c>
      <c r="O27" s="217" t="s">
        <v>109</v>
      </c>
    </row>
    <row r="28" spans="1:15" s="2" customFormat="1" ht="31.5">
      <c r="A28" s="81">
        <v>9</v>
      </c>
      <c r="B28" s="83" t="s">
        <v>12</v>
      </c>
      <c r="C28" s="108">
        <v>6050</v>
      </c>
      <c r="D28" s="141" t="s">
        <v>117</v>
      </c>
      <c r="E28" s="74" t="s">
        <v>118</v>
      </c>
      <c r="F28" s="110">
        <v>3586000</v>
      </c>
      <c r="G28" s="86"/>
      <c r="H28" s="86">
        <f t="shared" si="3"/>
        <v>0</v>
      </c>
      <c r="I28" s="86"/>
      <c r="J28" s="110"/>
      <c r="K28" s="219">
        <f aca="true" t="shared" si="4" ref="K28:K37">L28+N28</f>
        <v>0</v>
      </c>
      <c r="L28" s="220"/>
      <c r="M28" s="218"/>
      <c r="N28" s="167"/>
      <c r="O28" s="89" t="s">
        <v>110</v>
      </c>
    </row>
    <row r="29" spans="1:15" s="2" customFormat="1" ht="42.75" customHeight="1">
      <c r="A29" s="81">
        <v>10</v>
      </c>
      <c r="B29" s="83" t="s">
        <v>12</v>
      </c>
      <c r="C29" s="108">
        <v>6050</v>
      </c>
      <c r="D29" s="131" t="s">
        <v>80</v>
      </c>
      <c r="E29" s="191" t="s">
        <v>65</v>
      </c>
      <c r="F29" s="192">
        <v>559335</v>
      </c>
      <c r="G29" s="105">
        <v>222400</v>
      </c>
      <c r="H29" s="86">
        <f t="shared" si="3"/>
        <v>222400</v>
      </c>
      <c r="I29" s="86"/>
      <c r="J29" s="86"/>
      <c r="K29" s="219">
        <f t="shared" si="4"/>
        <v>559335</v>
      </c>
      <c r="L29" s="220">
        <v>222400</v>
      </c>
      <c r="M29" s="218">
        <f t="shared" si="0"/>
        <v>100</v>
      </c>
      <c r="N29" s="167">
        <v>336935</v>
      </c>
      <c r="O29" s="217" t="s">
        <v>109</v>
      </c>
    </row>
    <row r="30" spans="1:15" s="2" customFormat="1" ht="44.25" customHeight="1">
      <c r="A30" s="81">
        <v>11</v>
      </c>
      <c r="B30" s="130" t="s">
        <v>12</v>
      </c>
      <c r="C30" s="108">
        <v>6050</v>
      </c>
      <c r="D30" s="79" t="s">
        <v>90</v>
      </c>
      <c r="E30" s="74" t="s">
        <v>40</v>
      </c>
      <c r="F30" s="110">
        <v>234309</v>
      </c>
      <c r="G30" s="86">
        <v>188553</v>
      </c>
      <c r="H30" s="86">
        <f t="shared" si="3"/>
        <v>188553</v>
      </c>
      <c r="I30" s="86"/>
      <c r="J30" s="110"/>
      <c r="K30" s="219">
        <f>L30+N30</f>
        <v>234309</v>
      </c>
      <c r="L30" s="220">
        <v>188552.85</v>
      </c>
      <c r="M30" s="218">
        <f t="shared" si="0"/>
        <v>99.99992044677093</v>
      </c>
      <c r="N30" s="167">
        <v>45756.15</v>
      </c>
      <c r="O30" s="217" t="s">
        <v>109</v>
      </c>
    </row>
    <row r="31" spans="1:15" s="2" customFormat="1" ht="24.75" customHeight="1">
      <c r="A31" s="81">
        <v>12</v>
      </c>
      <c r="B31" s="130" t="s">
        <v>12</v>
      </c>
      <c r="C31" s="108">
        <v>6050</v>
      </c>
      <c r="D31" s="79" t="s">
        <v>100</v>
      </c>
      <c r="E31" s="74" t="s">
        <v>71</v>
      </c>
      <c r="F31" s="110">
        <v>21468</v>
      </c>
      <c r="G31" s="86">
        <v>15225</v>
      </c>
      <c r="H31" s="86">
        <f t="shared" si="3"/>
        <v>15225</v>
      </c>
      <c r="I31" s="86"/>
      <c r="J31" s="110"/>
      <c r="K31" s="219">
        <f t="shared" si="4"/>
        <v>15225</v>
      </c>
      <c r="L31" s="220">
        <v>15225</v>
      </c>
      <c r="M31" s="218">
        <f t="shared" si="0"/>
        <v>100</v>
      </c>
      <c r="N31" s="167"/>
      <c r="O31" s="89" t="s">
        <v>110</v>
      </c>
    </row>
    <row r="32" spans="1:15" s="2" customFormat="1" ht="23.25" customHeight="1">
      <c r="A32" s="81">
        <v>13</v>
      </c>
      <c r="B32" s="130" t="s">
        <v>12</v>
      </c>
      <c r="C32" s="108">
        <v>6050</v>
      </c>
      <c r="D32" s="150" t="s">
        <v>75</v>
      </c>
      <c r="E32" s="74" t="s">
        <v>65</v>
      </c>
      <c r="F32" s="110">
        <v>592954</v>
      </c>
      <c r="G32" s="86">
        <v>592708</v>
      </c>
      <c r="H32" s="86">
        <f t="shared" si="3"/>
        <v>592708</v>
      </c>
      <c r="I32" s="86"/>
      <c r="J32" s="110"/>
      <c r="K32" s="219">
        <f t="shared" si="4"/>
        <v>592953.33</v>
      </c>
      <c r="L32" s="220">
        <v>592707.33</v>
      </c>
      <c r="M32" s="218">
        <f t="shared" si="0"/>
        <v>99.99988695951463</v>
      </c>
      <c r="N32" s="167">
        <v>246</v>
      </c>
      <c r="O32" s="217" t="s">
        <v>109</v>
      </c>
    </row>
    <row r="33" spans="1:15" s="2" customFormat="1" ht="25.5" customHeight="1">
      <c r="A33" s="81">
        <v>14</v>
      </c>
      <c r="B33" s="98" t="s">
        <v>12</v>
      </c>
      <c r="C33" s="109">
        <v>6050</v>
      </c>
      <c r="D33" s="131" t="s">
        <v>99</v>
      </c>
      <c r="E33" s="191" t="s">
        <v>65</v>
      </c>
      <c r="F33" s="192">
        <v>52890</v>
      </c>
      <c r="G33" s="105">
        <v>52890</v>
      </c>
      <c r="H33" s="86">
        <f t="shared" si="3"/>
        <v>52890</v>
      </c>
      <c r="I33" s="86"/>
      <c r="J33" s="110"/>
      <c r="K33" s="219">
        <f t="shared" si="4"/>
        <v>52890</v>
      </c>
      <c r="L33" s="218">
        <v>52890</v>
      </c>
      <c r="M33" s="218">
        <f>L33*100/G33</f>
        <v>100</v>
      </c>
      <c r="N33" s="167"/>
      <c r="O33" s="187" t="s">
        <v>109</v>
      </c>
    </row>
    <row r="34" spans="1:15" s="2" customFormat="1" ht="21">
      <c r="A34" s="81">
        <v>15</v>
      </c>
      <c r="B34" s="98" t="s">
        <v>12</v>
      </c>
      <c r="C34" s="108">
        <v>6050</v>
      </c>
      <c r="D34" s="113" t="s">
        <v>64</v>
      </c>
      <c r="E34" s="193" t="s">
        <v>63</v>
      </c>
      <c r="F34" s="110">
        <v>120540</v>
      </c>
      <c r="G34" s="86"/>
      <c r="H34" s="86">
        <f t="shared" si="3"/>
        <v>0</v>
      </c>
      <c r="I34" s="86"/>
      <c r="J34" s="110"/>
      <c r="K34" s="219">
        <f>L34+N34</f>
        <v>0</v>
      </c>
      <c r="L34" s="165"/>
      <c r="M34" s="218"/>
      <c r="N34" s="221"/>
      <c r="O34" s="89" t="s">
        <v>110</v>
      </c>
    </row>
    <row r="35" spans="1:15" s="2" customFormat="1" ht="52.5">
      <c r="A35" s="81">
        <v>16</v>
      </c>
      <c r="B35" s="104" t="s">
        <v>12</v>
      </c>
      <c r="C35" s="108">
        <v>6050</v>
      </c>
      <c r="D35" s="113" t="s">
        <v>119</v>
      </c>
      <c r="E35" s="193" t="s">
        <v>118</v>
      </c>
      <c r="F35" s="110">
        <v>4937000</v>
      </c>
      <c r="G35" s="110">
        <v>25000</v>
      </c>
      <c r="H35" s="86">
        <f t="shared" si="3"/>
        <v>25000</v>
      </c>
      <c r="I35" s="105"/>
      <c r="J35" s="105"/>
      <c r="K35" s="219">
        <f t="shared" si="4"/>
        <v>20121.7</v>
      </c>
      <c r="L35" s="165">
        <v>20121.7</v>
      </c>
      <c r="M35" s="218">
        <f>L35*100/G35</f>
        <v>80.4868</v>
      </c>
      <c r="N35" s="167"/>
      <c r="O35" s="89" t="s">
        <v>110</v>
      </c>
    </row>
    <row r="36" spans="1:15" s="2" customFormat="1" ht="31.5">
      <c r="A36" s="81">
        <v>17</v>
      </c>
      <c r="B36" s="130" t="s">
        <v>12</v>
      </c>
      <c r="C36" s="109">
        <v>6050</v>
      </c>
      <c r="D36" s="141" t="s">
        <v>120</v>
      </c>
      <c r="E36" s="193" t="s">
        <v>118</v>
      </c>
      <c r="F36" s="110">
        <v>1200000</v>
      </c>
      <c r="G36" s="110">
        <v>300000</v>
      </c>
      <c r="H36" s="86">
        <f t="shared" si="3"/>
        <v>300000</v>
      </c>
      <c r="I36" s="86"/>
      <c r="J36" s="110"/>
      <c r="K36" s="219">
        <f t="shared" si="4"/>
        <v>0</v>
      </c>
      <c r="L36" s="218"/>
      <c r="M36" s="218"/>
      <c r="N36" s="167"/>
      <c r="O36" s="89" t="s">
        <v>110</v>
      </c>
    </row>
    <row r="37" spans="1:15" s="2" customFormat="1" ht="42" customHeight="1">
      <c r="A37" s="81">
        <v>18</v>
      </c>
      <c r="B37" s="83" t="s">
        <v>12</v>
      </c>
      <c r="C37" s="87">
        <v>6050</v>
      </c>
      <c r="D37" s="143" t="s">
        <v>121</v>
      </c>
      <c r="E37" s="193" t="s">
        <v>118</v>
      </c>
      <c r="F37" s="110">
        <v>190000</v>
      </c>
      <c r="G37" s="110">
        <v>10000</v>
      </c>
      <c r="H37" s="86">
        <f t="shared" si="3"/>
        <v>10000</v>
      </c>
      <c r="I37" s="86"/>
      <c r="J37" s="102"/>
      <c r="K37" s="219">
        <f t="shared" si="4"/>
        <v>6000</v>
      </c>
      <c r="L37" s="220">
        <v>6000</v>
      </c>
      <c r="M37" s="218">
        <f>L37*100/G37</f>
        <v>60</v>
      </c>
      <c r="N37" s="167"/>
      <c r="O37" s="89" t="s">
        <v>110</v>
      </c>
    </row>
    <row r="38" spans="1:15" s="2" customFormat="1" ht="42" customHeight="1">
      <c r="A38" s="274"/>
      <c r="B38" s="275"/>
      <c r="C38" s="274"/>
      <c r="D38" s="276"/>
      <c r="E38" s="277"/>
      <c r="F38" s="278"/>
      <c r="G38" s="278"/>
      <c r="H38" s="145"/>
      <c r="I38" s="145"/>
      <c r="J38" s="278"/>
      <c r="K38" s="279"/>
      <c r="L38" s="242"/>
      <c r="M38" s="242"/>
      <c r="N38" s="280"/>
      <c r="O38" s="281"/>
    </row>
    <row r="39" spans="1:15" s="2" customFormat="1" ht="15.75">
      <c r="A39" s="267"/>
      <c r="B39" s="268" t="s">
        <v>1</v>
      </c>
      <c r="C39" s="269"/>
      <c r="D39" s="270" t="s">
        <v>14</v>
      </c>
      <c r="E39" s="268"/>
      <c r="F39" s="271">
        <f>F40+F41</f>
        <v>35394951</v>
      </c>
      <c r="G39" s="271">
        <f>G40+G41</f>
        <v>8893829</v>
      </c>
      <c r="H39" s="271">
        <f>H40+H41</f>
        <v>8893829</v>
      </c>
      <c r="I39" s="271"/>
      <c r="J39" s="271">
        <f>J40+J41</f>
        <v>0</v>
      </c>
      <c r="K39" s="272">
        <f>K40+K41</f>
        <v>8979064.620000001</v>
      </c>
      <c r="L39" s="272">
        <f>L40+L41</f>
        <v>8576356.3</v>
      </c>
      <c r="M39" s="272">
        <f>L39*100/G39</f>
        <v>96.43041596594674</v>
      </c>
      <c r="N39" s="272">
        <f>N57</f>
        <v>402708.32</v>
      </c>
      <c r="O39" s="273"/>
    </row>
    <row r="40" spans="1:15" s="2" customFormat="1" ht="14.25" customHeight="1">
      <c r="A40" s="60"/>
      <c r="B40" s="45"/>
      <c r="C40" s="47"/>
      <c r="D40" s="48" t="s">
        <v>22</v>
      </c>
      <c r="E40" s="49"/>
      <c r="F40" s="50">
        <f>F47+F94+F45+F96</f>
        <v>5726475</v>
      </c>
      <c r="G40" s="88">
        <f>G47+G94+G45</f>
        <v>5717475</v>
      </c>
      <c r="H40" s="88">
        <f>H47+H94+H45</f>
        <v>5717475</v>
      </c>
      <c r="I40" s="88">
        <f>I47+I94+I45</f>
        <v>0</v>
      </c>
      <c r="J40" s="88">
        <f>J47+J94+J45</f>
        <v>0</v>
      </c>
      <c r="K40" s="178">
        <f>K47+K45+K94</f>
        <v>5403554.37</v>
      </c>
      <c r="L40" s="179">
        <f>L45+L47+L94</f>
        <v>5403554.37</v>
      </c>
      <c r="M40" s="179">
        <f>L40*100/G40</f>
        <v>94.50945338632876</v>
      </c>
      <c r="N40" s="180"/>
      <c r="O40" s="53"/>
    </row>
    <row r="41" spans="1:15" s="2" customFormat="1" ht="14.25" customHeight="1">
      <c r="A41" s="60"/>
      <c r="B41" s="45"/>
      <c r="C41" s="47"/>
      <c r="D41" s="48" t="s">
        <v>23</v>
      </c>
      <c r="E41" s="49"/>
      <c r="F41" s="50">
        <f>F57+F96+F42</f>
        <v>29668476</v>
      </c>
      <c r="G41" s="88">
        <f>G57</f>
        <v>3176354</v>
      </c>
      <c r="H41" s="88">
        <f>H57</f>
        <v>3176354</v>
      </c>
      <c r="I41" s="88"/>
      <c r="J41" s="88">
        <f>J57</f>
        <v>0</v>
      </c>
      <c r="K41" s="178">
        <f>K57+K42+K96</f>
        <v>3575510.25</v>
      </c>
      <c r="L41" s="179">
        <f>L57+L42+L96</f>
        <v>3172801.9299999997</v>
      </c>
      <c r="M41" s="179">
        <f>L41*100/G41</f>
        <v>99.88817146955283</v>
      </c>
      <c r="N41" s="180"/>
      <c r="O41" s="53"/>
    </row>
    <row r="42" spans="1:15" s="2" customFormat="1" ht="13.5" customHeight="1">
      <c r="A42" s="15"/>
      <c r="B42" s="16"/>
      <c r="C42" s="15"/>
      <c r="D42" s="134" t="s">
        <v>198</v>
      </c>
      <c r="E42" s="135"/>
      <c r="F42" s="136">
        <f>SUM(F43:F44)</f>
        <v>725000</v>
      </c>
      <c r="G42" s="136">
        <f aca="true" t="shared" si="5" ref="G42:L42">SUM(G43:G44)</f>
        <v>0</v>
      </c>
      <c r="H42" s="136">
        <f t="shared" si="5"/>
        <v>0</v>
      </c>
      <c r="I42" s="136"/>
      <c r="J42" s="136">
        <f t="shared" si="5"/>
        <v>0</v>
      </c>
      <c r="K42" s="181">
        <f t="shared" si="5"/>
        <v>0</v>
      </c>
      <c r="L42" s="181">
        <f t="shared" si="5"/>
        <v>0</v>
      </c>
      <c r="M42" s="181"/>
      <c r="N42" s="181">
        <f>SUM(N43:N43)</f>
        <v>0</v>
      </c>
      <c r="O42" s="136"/>
    </row>
    <row r="43" spans="1:15" s="2" customFormat="1" ht="66" customHeight="1">
      <c r="A43" s="109">
        <v>19</v>
      </c>
      <c r="B43" s="130">
        <v>60013</v>
      </c>
      <c r="C43" s="108">
        <v>6050</v>
      </c>
      <c r="D43" s="196" t="s">
        <v>122</v>
      </c>
      <c r="E43" s="74" t="s">
        <v>118</v>
      </c>
      <c r="F43" s="110">
        <v>75000</v>
      </c>
      <c r="G43" s="86"/>
      <c r="H43" s="140">
        <f>G43</f>
        <v>0</v>
      </c>
      <c r="I43" s="140"/>
      <c r="J43" s="106"/>
      <c r="K43" s="177">
        <f>L43</f>
        <v>0</v>
      </c>
      <c r="L43" s="182"/>
      <c r="M43" s="183"/>
      <c r="N43" s="184"/>
      <c r="O43" s="89" t="s">
        <v>110</v>
      </c>
    </row>
    <row r="44" spans="1:15" s="2" customFormat="1" ht="84" customHeight="1">
      <c r="A44" s="142">
        <v>20</v>
      </c>
      <c r="B44" s="130">
        <v>60013</v>
      </c>
      <c r="C44" s="108">
        <v>6050</v>
      </c>
      <c r="D44" s="197" t="s">
        <v>123</v>
      </c>
      <c r="E44" s="74" t="s">
        <v>118</v>
      </c>
      <c r="F44" s="110">
        <v>650000</v>
      </c>
      <c r="G44" s="86"/>
      <c r="H44" s="140">
        <f>G44</f>
        <v>0</v>
      </c>
      <c r="I44" s="140"/>
      <c r="J44" s="140"/>
      <c r="K44" s="177">
        <f>L44</f>
        <v>0</v>
      </c>
      <c r="L44" s="182"/>
      <c r="M44" s="183"/>
      <c r="N44" s="188"/>
      <c r="O44" s="89" t="s">
        <v>110</v>
      </c>
    </row>
    <row r="45" spans="1:15" s="2" customFormat="1" ht="11.25">
      <c r="A45" s="15"/>
      <c r="B45" s="198"/>
      <c r="C45" s="15"/>
      <c r="D45" s="134" t="s">
        <v>124</v>
      </c>
      <c r="E45" s="213"/>
      <c r="F45" s="214">
        <f>F46</f>
        <v>70000</v>
      </c>
      <c r="G45" s="214">
        <f>G46</f>
        <v>70000</v>
      </c>
      <c r="H45" s="214">
        <f>H46</f>
        <v>70000</v>
      </c>
      <c r="I45" s="214"/>
      <c r="J45" s="214"/>
      <c r="K45" s="210">
        <f>K46</f>
        <v>67650</v>
      </c>
      <c r="L45" s="210">
        <f>L46</f>
        <v>67650</v>
      </c>
      <c r="M45" s="210">
        <f>M46</f>
        <v>96.64285714285714</v>
      </c>
      <c r="N45" s="210">
        <f>N46</f>
        <v>0</v>
      </c>
      <c r="O45" s="215"/>
    </row>
    <row r="46" spans="1:15" s="2" customFormat="1" ht="54.75" customHeight="1">
      <c r="A46" s="142">
        <v>21</v>
      </c>
      <c r="B46" s="130">
        <v>60014</v>
      </c>
      <c r="C46" s="108">
        <v>6050</v>
      </c>
      <c r="D46" s="143" t="s">
        <v>125</v>
      </c>
      <c r="E46" s="74">
        <v>2018</v>
      </c>
      <c r="F46" s="110">
        <v>70000</v>
      </c>
      <c r="G46" s="86">
        <v>70000</v>
      </c>
      <c r="H46" s="140">
        <f>G46</f>
        <v>70000</v>
      </c>
      <c r="I46" s="140"/>
      <c r="J46" s="140"/>
      <c r="K46" s="219">
        <f>L46+N46</f>
        <v>67650</v>
      </c>
      <c r="L46" s="222">
        <v>67650</v>
      </c>
      <c r="M46" s="223">
        <f aca="true" t="shared" si="6" ref="M46:M53">L46*100/G46</f>
        <v>96.64285714285714</v>
      </c>
      <c r="N46" s="224"/>
      <c r="O46" s="216" t="s">
        <v>109</v>
      </c>
    </row>
    <row r="47" spans="1:15" s="2" customFormat="1" ht="12" customHeight="1">
      <c r="A47" s="15"/>
      <c r="B47" s="16"/>
      <c r="C47" s="15"/>
      <c r="D47" s="134" t="s">
        <v>67</v>
      </c>
      <c r="E47" s="135"/>
      <c r="F47" s="136">
        <f>SUM(F48:F56)</f>
        <v>2645909</v>
      </c>
      <c r="G47" s="136">
        <f>SUM(G48:G56)</f>
        <v>2645909</v>
      </c>
      <c r="H47" s="136">
        <f>SUM(H48:H56)</f>
        <v>2645909</v>
      </c>
      <c r="I47" s="136"/>
      <c r="J47" s="136">
        <f>SUM(J48:J56)</f>
        <v>0</v>
      </c>
      <c r="K47" s="181">
        <f>SUM(K48:K56)</f>
        <v>2628847.06</v>
      </c>
      <c r="L47" s="181">
        <f>SUM(L48:L56)</f>
        <v>2628847.06</v>
      </c>
      <c r="M47" s="181">
        <f t="shared" si="6"/>
        <v>99.35515771706434</v>
      </c>
      <c r="N47" s="181">
        <f>SUM(N48:N56)</f>
        <v>0</v>
      </c>
      <c r="O47" s="136"/>
    </row>
    <row r="48" spans="1:15" s="2" customFormat="1" ht="21">
      <c r="A48" s="139">
        <v>22</v>
      </c>
      <c r="B48" s="139">
        <v>60016</v>
      </c>
      <c r="C48" s="139">
        <v>6050</v>
      </c>
      <c r="D48" s="143" t="s">
        <v>134</v>
      </c>
      <c r="E48" s="74">
        <v>2018</v>
      </c>
      <c r="F48" s="140">
        <v>243000</v>
      </c>
      <c r="G48" s="140">
        <v>243000</v>
      </c>
      <c r="H48" s="140">
        <f>G48</f>
        <v>243000</v>
      </c>
      <c r="I48" s="140"/>
      <c r="J48" s="140"/>
      <c r="K48" s="219">
        <f>L48+N48</f>
        <v>239600.64</v>
      </c>
      <c r="L48" s="167">
        <v>239600.64</v>
      </c>
      <c r="M48" s="223">
        <f t="shared" si="6"/>
        <v>98.60108641975309</v>
      </c>
      <c r="N48" s="223"/>
      <c r="O48" s="189" t="s">
        <v>109</v>
      </c>
    </row>
    <row r="49" spans="1:15" s="2" customFormat="1" ht="31.5">
      <c r="A49" s="139">
        <v>23</v>
      </c>
      <c r="B49" s="139">
        <v>60016</v>
      </c>
      <c r="C49" s="139">
        <v>6050</v>
      </c>
      <c r="D49" s="143" t="s">
        <v>126</v>
      </c>
      <c r="E49" s="74">
        <v>2018</v>
      </c>
      <c r="F49" s="140">
        <v>14760</v>
      </c>
      <c r="G49" s="140">
        <v>14760</v>
      </c>
      <c r="H49" s="140">
        <f aca="true" t="shared" si="7" ref="H49:H56">G49</f>
        <v>14760</v>
      </c>
      <c r="I49" s="140"/>
      <c r="J49" s="140"/>
      <c r="K49" s="219">
        <f aca="true" t="shared" si="8" ref="K49:K56">L49</f>
        <v>14760</v>
      </c>
      <c r="L49" s="167">
        <v>14760</v>
      </c>
      <c r="M49" s="223">
        <f t="shared" si="6"/>
        <v>100</v>
      </c>
      <c r="N49" s="225"/>
      <c r="O49" s="217" t="s">
        <v>109</v>
      </c>
    </row>
    <row r="50" spans="1:15" s="2" customFormat="1" ht="22.5" customHeight="1">
      <c r="A50" s="139">
        <v>24</v>
      </c>
      <c r="B50" s="139">
        <v>60016</v>
      </c>
      <c r="C50" s="139">
        <v>6050</v>
      </c>
      <c r="D50" s="143" t="s">
        <v>127</v>
      </c>
      <c r="E50" s="74">
        <v>2018</v>
      </c>
      <c r="F50" s="140">
        <v>867000</v>
      </c>
      <c r="G50" s="140">
        <v>867000</v>
      </c>
      <c r="H50" s="140">
        <f t="shared" si="7"/>
        <v>867000</v>
      </c>
      <c r="I50" s="140"/>
      <c r="J50" s="140"/>
      <c r="K50" s="219">
        <f t="shared" si="8"/>
        <v>865375</v>
      </c>
      <c r="L50" s="167">
        <v>865375</v>
      </c>
      <c r="M50" s="223">
        <f t="shared" si="6"/>
        <v>99.8125720876586</v>
      </c>
      <c r="N50" s="225"/>
      <c r="O50" s="217" t="s">
        <v>109</v>
      </c>
    </row>
    <row r="51" spans="1:15" s="2" customFormat="1" ht="12.75" customHeight="1">
      <c r="A51" s="139">
        <v>25</v>
      </c>
      <c r="B51" s="139">
        <v>60016</v>
      </c>
      <c r="C51" s="139">
        <v>6050</v>
      </c>
      <c r="D51" s="143" t="s">
        <v>128</v>
      </c>
      <c r="E51" s="193">
        <v>2018</v>
      </c>
      <c r="F51" s="140">
        <v>545794</v>
      </c>
      <c r="G51" s="140">
        <v>545794</v>
      </c>
      <c r="H51" s="140">
        <f t="shared" si="7"/>
        <v>545794</v>
      </c>
      <c r="I51" s="140"/>
      <c r="J51" s="140"/>
      <c r="K51" s="219">
        <f t="shared" si="8"/>
        <v>545793.52</v>
      </c>
      <c r="L51" s="167">
        <v>545793.52</v>
      </c>
      <c r="M51" s="223">
        <f t="shared" si="6"/>
        <v>99.99991205473127</v>
      </c>
      <c r="N51" s="225"/>
      <c r="O51" s="190"/>
    </row>
    <row r="52" spans="1:15" s="2" customFormat="1" ht="23.25" customHeight="1">
      <c r="A52" s="139">
        <v>26</v>
      </c>
      <c r="B52" s="139">
        <v>60016</v>
      </c>
      <c r="C52" s="139">
        <v>6050</v>
      </c>
      <c r="D52" s="143" t="s">
        <v>129</v>
      </c>
      <c r="E52" s="193">
        <v>2018</v>
      </c>
      <c r="F52" s="140">
        <v>120985</v>
      </c>
      <c r="G52" s="140">
        <v>120985</v>
      </c>
      <c r="H52" s="140">
        <f t="shared" si="7"/>
        <v>120985</v>
      </c>
      <c r="I52" s="140"/>
      <c r="J52" s="140"/>
      <c r="K52" s="219">
        <f t="shared" si="8"/>
        <v>120371.06</v>
      </c>
      <c r="L52" s="167">
        <v>120371.06</v>
      </c>
      <c r="M52" s="223">
        <f t="shared" si="6"/>
        <v>99.4925486630574</v>
      </c>
      <c r="N52" s="225"/>
      <c r="O52" s="190"/>
    </row>
    <row r="53" spans="1:15" s="2" customFormat="1" ht="23.25" customHeight="1">
      <c r="A53" s="139">
        <v>27</v>
      </c>
      <c r="B53" s="139">
        <v>60016</v>
      </c>
      <c r="C53" s="139">
        <v>6050</v>
      </c>
      <c r="D53" s="143" t="s">
        <v>130</v>
      </c>
      <c r="E53" s="74">
        <v>2018</v>
      </c>
      <c r="F53" s="140">
        <v>146370</v>
      </c>
      <c r="G53" s="140">
        <v>146370</v>
      </c>
      <c r="H53" s="140">
        <f t="shared" si="7"/>
        <v>146370</v>
      </c>
      <c r="I53" s="140"/>
      <c r="J53" s="140"/>
      <c r="K53" s="219">
        <f t="shared" si="8"/>
        <v>146370</v>
      </c>
      <c r="L53" s="167">
        <v>146370</v>
      </c>
      <c r="M53" s="223">
        <f t="shared" si="6"/>
        <v>100</v>
      </c>
      <c r="N53" s="225"/>
      <c r="O53" s="89" t="s">
        <v>109</v>
      </c>
    </row>
    <row r="54" spans="1:15" s="2" customFormat="1" ht="24" customHeight="1">
      <c r="A54" s="139">
        <v>28</v>
      </c>
      <c r="B54" s="139">
        <v>60016</v>
      </c>
      <c r="C54" s="139">
        <v>6050</v>
      </c>
      <c r="D54" s="141" t="s">
        <v>131</v>
      </c>
      <c r="E54" s="74">
        <v>2018</v>
      </c>
      <c r="F54" s="140">
        <v>230000</v>
      </c>
      <c r="G54" s="140">
        <v>230000</v>
      </c>
      <c r="H54" s="140">
        <f>G54</f>
        <v>230000</v>
      </c>
      <c r="I54" s="140"/>
      <c r="J54" s="140"/>
      <c r="K54" s="219">
        <f t="shared" si="8"/>
        <v>223499</v>
      </c>
      <c r="L54" s="167">
        <v>223499</v>
      </c>
      <c r="M54" s="223">
        <f aca="true" t="shared" si="9" ref="M54:M59">L54*100/G54</f>
        <v>97.17347826086956</v>
      </c>
      <c r="N54" s="225"/>
      <c r="O54" s="89" t="s">
        <v>109</v>
      </c>
    </row>
    <row r="55" spans="1:15" s="2" customFormat="1" ht="22.5" customHeight="1">
      <c r="A55" s="139">
        <v>29</v>
      </c>
      <c r="B55" s="139">
        <v>60016</v>
      </c>
      <c r="C55" s="139">
        <v>6050</v>
      </c>
      <c r="D55" s="143" t="s">
        <v>133</v>
      </c>
      <c r="E55" s="74">
        <v>2018</v>
      </c>
      <c r="F55" s="140">
        <v>445000</v>
      </c>
      <c r="G55" s="140">
        <v>445000</v>
      </c>
      <c r="H55" s="140">
        <f>G55</f>
        <v>445000</v>
      </c>
      <c r="I55" s="140"/>
      <c r="J55" s="140"/>
      <c r="K55" s="219">
        <f t="shared" si="8"/>
        <v>443065.84</v>
      </c>
      <c r="L55" s="167">
        <v>443065.84</v>
      </c>
      <c r="M55" s="223">
        <f t="shared" si="9"/>
        <v>99.56535730337079</v>
      </c>
      <c r="N55" s="225"/>
      <c r="O55" s="189" t="s">
        <v>109</v>
      </c>
    </row>
    <row r="56" spans="1:15" s="2" customFormat="1" ht="13.5" customHeight="1">
      <c r="A56" s="139">
        <v>30</v>
      </c>
      <c r="B56" s="139">
        <v>60016</v>
      </c>
      <c r="C56" s="142">
        <v>6050</v>
      </c>
      <c r="D56" s="143" t="s">
        <v>132</v>
      </c>
      <c r="E56" s="74">
        <v>2018</v>
      </c>
      <c r="F56" s="140">
        <v>33000</v>
      </c>
      <c r="G56" s="140">
        <v>33000</v>
      </c>
      <c r="H56" s="140">
        <f t="shared" si="7"/>
        <v>33000</v>
      </c>
      <c r="I56" s="140"/>
      <c r="J56" s="140"/>
      <c r="K56" s="219">
        <f t="shared" si="8"/>
        <v>30012</v>
      </c>
      <c r="L56" s="222">
        <v>30012</v>
      </c>
      <c r="M56" s="223">
        <f t="shared" si="9"/>
        <v>90.94545454545455</v>
      </c>
      <c r="N56" s="225"/>
      <c r="O56" s="89" t="s">
        <v>109</v>
      </c>
    </row>
    <row r="57" spans="1:15" s="2" customFormat="1" ht="12.75" customHeight="1">
      <c r="A57" s="15"/>
      <c r="B57" s="16"/>
      <c r="C57" s="15"/>
      <c r="D57" s="134" t="s">
        <v>18</v>
      </c>
      <c r="E57" s="135"/>
      <c r="F57" s="136">
        <f>SUM(F58:F93)</f>
        <v>28934476</v>
      </c>
      <c r="G57" s="136">
        <f>SUM(G58:G93)</f>
        <v>3176354</v>
      </c>
      <c r="H57" s="136">
        <f>SUM(H58:H93)</f>
        <v>3176354</v>
      </c>
      <c r="I57" s="136"/>
      <c r="J57" s="136">
        <f>SUM(J58:J93)</f>
        <v>0</v>
      </c>
      <c r="K57" s="181">
        <f>SUM(K58:K93)</f>
        <v>3575510.25</v>
      </c>
      <c r="L57" s="185">
        <f>SUM(L58:L93)</f>
        <v>3172801.9299999997</v>
      </c>
      <c r="M57" s="181">
        <f t="shared" si="9"/>
        <v>99.88817146955283</v>
      </c>
      <c r="N57" s="185">
        <f>SUM(N58:N93)</f>
        <v>402708.32</v>
      </c>
      <c r="O57" s="137"/>
    </row>
    <row r="58" spans="1:15" s="2" customFormat="1" ht="21.75" customHeight="1">
      <c r="A58" s="61">
        <v>31</v>
      </c>
      <c r="B58" s="139">
        <v>60016</v>
      </c>
      <c r="C58" s="142">
        <v>6050</v>
      </c>
      <c r="D58" s="141" t="s">
        <v>46</v>
      </c>
      <c r="E58" s="193" t="s">
        <v>40</v>
      </c>
      <c r="F58" s="140">
        <v>62730</v>
      </c>
      <c r="G58" s="12">
        <v>62730</v>
      </c>
      <c r="H58" s="140">
        <f aca="true" t="shared" si="10" ref="H58:H72">G58</f>
        <v>62730</v>
      </c>
      <c r="I58" s="140"/>
      <c r="J58" s="12"/>
      <c r="K58" s="219">
        <f>L58+N58</f>
        <v>62730</v>
      </c>
      <c r="L58" s="222">
        <v>62730</v>
      </c>
      <c r="M58" s="223">
        <f t="shared" si="9"/>
        <v>100</v>
      </c>
      <c r="N58" s="223"/>
      <c r="O58" s="216" t="s">
        <v>109</v>
      </c>
    </row>
    <row r="59" spans="1:15" s="2" customFormat="1" ht="11.25" customHeight="1">
      <c r="A59" s="109">
        <v>32</v>
      </c>
      <c r="B59" s="139">
        <v>60016</v>
      </c>
      <c r="C59" s="142">
        <v>6050</v>
      </c>
      <c r="D59" s="112" t="s">
        <v>135</v>
      </c>
      <c r="E59" s="193" t="s">
        <v>136</v>
      </c>
      <c r="F59" s="140">
        <v>9517000</v>
      </c>
      <c r="G59" s="106">
        <v>1700000</v>
      </c>
      <c r="H59" s="140">
        <f t="shared" si="10"/>
        <v>1700000</v>
      </c>
      <c r="I59" s="140"/>
      <c r="J59" s="80"/>
      <c r="K59" s="219">
        <f aca="true" t="shared" si="11" ref="K59:K93">L59+N59</f>
        <v>1700000</v>
      </c>
      <c r="L59" s="222">
        <v>1700000</v>
      </c>
      <c r="M59" s="223">
        <f t="shared" si="9"/>
        <v>100</v>
      </c>
      <c r="N59" s="223"/>
      <c r="O59" s="89" t="s">
        <v>110</v>
      </c>
    </row>
    <row r="60" spans="1:15" s="3" customFormat="1" ht="22.5" customHeight="1">
      <c r="A60" s="142">
        <v>33</v>
      </c>
      <c r="B60" s="139">
        <v>60016</v>
      </c>
      <c r="C60" s="142">
        <v>6050</v>
      </c>
      <c r="D60" s="112" t="s">
        <v>55</v>
      </c>
      <c r="E60" s="193" t="s">
        <v>98</v>
      </c>
      <c r="F60" s="140">
        <v>159045</v>
      </c>
      <c r="G60" s="106"/>
      <c r="H60" s="140">
        <f t="shared" si="10"/>
        <v>0</v>
      </c>
      <c r="I60" s="140"/>
      <c r="J60" s="80"/>
      <c r="K60" s="219">
        <f t="shared" si="11"/>
        <v>374.17</v>
      </c>
      <c r="L60" s="222"/>
      <c r="M60" s="223"/>
      <c r="N60" s="223">
        <v>374.17</v>
      </c>
      <c r="O60" s="89" t="s">
        <v>110</v>
      </c>
    </row>
    <row r="61" spans="1:15" s="3" customFormat="1" ht="31.5">
      <c r="A61" s="142">
        <v>34</v>
      </c>
      <c r="B61" s="139">
        <v>60016</v>
      </c>
      <c r="C61" s="142">
        <v>6050</v>
      </c>
      <c r="D61" s="51" t="s">
        <v>48</v>
      </c>
      <c r="E61" s="193" t="s">
        <v>63</v>
      </c>
      <c r="F61" s="140">
        <v>101968</v>
      </c>
      <c r="G61" s="140">
        <v>20394</v>
      </c>
      <c r="H61" s="140">
        <f t="shared" si="10"/>
        <v>20394</v>
      </c>
      <c r="I61" s="140"/>
      <c r="J61" s="80"/>
      <c r="K61" s="219">
        <f t="shared" si="11"/>
        <v>20393.4</v>
      </c>
      <c r="L61" s="222">
        <v>20393.4</v>
      </c>
      <c r="M61" s="223">
        <f>L61*100/G61</f>
        <v>99.99705795822302</v>
      </c>
      <c r="N61" s="223"/>
      <c r="O61" s="89" t="s">
        <v>110</v>
      </c>
    </row>
    <row r="62" spans="1:15" s="3" customFormat="1" ht="22.5" customHeight="1">
      <c r="A62" s="142">
        <v>35</v>
      </c>
      <c r="B62" s="139">
        <v>60016</v>
      </c>
      <c r="C62" s="142">
        <v>6050</v>
      </c>
      <c r="D62" s="112" t="s">
        <v>137</v>
      </c>
      <c r="E62" s="138" t="s">
        <v>136</v>
      </c>
      <c r="F62" s="140">
        <v>220000</v>
      </c>
      <c r="G62" s="12"/>
      <c r="H62" s="140">
        <f t="shared" si="10"/>
        <v>0</v>
      </c>
      <c r="I62" s="140"/>
      <c r="J62" s="12"/>
      <c r="K62" s="219">
        <f t="shared" si="11"/>
        <v>0</v>
      </c>
      <c r="L62" s="222"/>
      <c r="M62" s="223"/>
      <c r="N62" s="223"/>
      <c r="O62" s="89" t="s">
        <v>110</v>
      </c>
    </row>
    <row r="63" spans="1:15" s="3" customFormat="1" ht="22.5" customHeight="1">
      <c r="A63" s="142">
        <v>36</v>
      </c>
      <c r="B63" s="139">
        <v>60016</v>
      </c>
      <c r="C63" s="142">
        <v>6050</v>
      </c>
      <c r="D63" s="112" t="s">
        <v>56</v>
      </c>
      <c r="E63" s="141" t="s">
        <v>101</v>
      </c>
      <c r="F63" s="140">
        <v>155226</v>
      </c>
      <c r="G63" s="80">
        <v>30996</v>
      </c>
      <c r="H63" s="140">
        <f t="shared" si="10"/>
        <v>30996</v>
      </c>
      <c r="I63" s="140"/>
      <c r="J63" s="80"/>
      <c r="K63" s="219">
        <f t="shared" si="11"/>
        <v>155226</v>
      </c>
      <c r="L63" s="222">
        <v>30996</v>
      </c>
      <c r="M63" s="223">
        <f>L63*100/G63</f>
        <v>100</v>
      </c>
      <c r="N63" s="223">
        <v>124230</v>
      </c>
      <c r="O63" s="89" t="s">
        <v>109</v>
      </c>
    </row>
    <row r="64" spans="1:15" s="3" customFormat="1" ht="12" customHeight="1">
      <c r="A64" s="142">
        <v>37</v>
      </c>
      <c r="B64" s="139">
        <v>60016</v>
      </c>
      <c r="C64" s="142">
        <v>6050</v>
      </c>
      <c r="D64" s="141" t="s">
        <v>54</v>
      </c>
      <c r="E64" s="193" t="s">
        <v>98</v>
      </c>
      <c r="F64" s="140">
        <v>2661272</v>
      </c>
      <c r="G64" s="140">
        <v>100000</v>
      </c>
      <c r="H64" s="140">
        <f t="shared" si="10"/>
        <v>100000</v>
      </c>
      <c r="I64" s="140"/>
      <c r="J64" s="140"/>
      <c r="K64" s="219">
        <f t="shared" si="11"/>
        <v>191271.66</v>
      </c>
      <c r="L64" s="222">
        <v>100000</v>
      </c>
      <c r="M64" s="223">
        <f>L64*100/G64</f>
        <v>100</v>
      </c>
      <c r="N64" s="223">
        <v>91271.66</v>
      </c>
      <c r="O64" s="89" t="s">
        <v>110</v>
      </c>
    </row>
    <row r="65" spans="1:15" s="3" customFormat="1" ht="21">
      <c r="A65" s="142">
        <v>38</v>
      </c>
      <c r="B65" s="139">
        <v>60016</v>
      </c>
      <c r="C65" s="142">
        <v>6050</v>
      </c>
      <c r="D65" s="141" t="s">
        <v>35</v>
      </c>
      <c r="E65" s="193" t="s">
        <v>40</v>
      </c>
      <c r="F65" s="140">
        <v>102705</v>
      </c>
      <c r="G65" s="140">
        <v>102705</v>
      </c>
      <c r="H65" s="140">
        <f t="shared" si="10"/>
        <v>102705</v>
      </c>
      <c r="I65" s="140"/>
      <c r="J65" s="140"/>
      <c r="K65" s="219">
        <f t="shared" si="11"/>
        <v>102956.66</v>
      </c>
      <c r="L65" s="222">
        <v>102705</v>
      </c>
      <c r="M65" s="223">
        <f>L65*100/G65</f>
        <v>100</v>
      </c>
      <c r="N65" s="223">
        <v>251.66</v>
      </c>
      <c r="O65" s="89" t="s">
        <v>109</v>
      </c>
    </row>
    <row r="66" spans="1:15" s="3" customFormat="1" ht="12.75" customHeight="1">
      <c r="A66" s="142">
        <v>39</v>
      </c>
      <c r="B66" s="139">
        <v>60016</v>
      </c>
      <c r="C66" s="142">
        <v>6050</v>
      </c>
      <c r="D66" s="141" t="s">
        <v>76</v>
      </c>
      <c r="E66" s="193" t="s">
        <v>71</v>
      </c>
      <c r="F66" s="140">
        <v>89790</v>
      </c>
      <c r="G66" s="140"/>
      <c r="H66" s="140">
        <f t="shared" si="10"/>
        <v>0</v>
      </c>
      <c r="I66" s="140"/>
      <c r="J66" s="140"/>
      <c r="K66" s="219">
        <f t="shared" si="11"/>
        <v>0</v>
      </c>
      <c r="L66" s="222"/>
      <c r="M66" s="223"/>
      <c r="N66" s="223"/>
      <c r="O66" s="89" t="s">
        <v>110</v>
      </c>
    </row>
    <row r="67" spans="1:15" s="3" customFormat="1" ht="12" customHeight="1">
      <c r="A67" s="142">
        <v>40</v>
      </c>
      <c r="B67" s="139">
        <v>60016</v>
      </c>
      <c r="C67" s="142">
        <v>6050</v>
      </c>
      <c r="D67" s="141" t="s">
        <v>36</v>
      </c>
      <c r="E67" s="193" t="s">
        <v>63</v>
      </c>
      <c r="F67" s="140">
        <v>220170</v>
      </c>
      <c r="G67" s="140"/>
      <c r="H67" s="140">
        <f t="shared" si="10"/>
        <v>0</v>
      </c>
      <c r="I67" s="140"/>
      <c r="J67" s="140"/>
      <c r="K67" s="219">
        <f t="shared" si="11"/>
        <v>44034</v>
      </c>
      <c r="L67" s="222"/>
      <c r="M67" s="223"/>
      <c r="N67" s="223">
        <v>44034</v>
      </c>
      <c r="O67" s="89" t="s">
        <v>110</v>
      </c>
    </row>
    <row r="68" spans="1:15" s="3" customFormat="1" ht="22.5" customHeight="1">
      <c r="A68" s="142">
        <v>41</v>
      </c>
      <c r="B68" s="139">
        <v>60016</v>
      </c>
      <c r="C68" s="142">
        <v>6050</v>
      </c>
      <c r="D68" s="141" t="s">
        <v>78</v>
      </c>
      <c r="E68" s="193" t="s">
        <v>63</v>
      </c>
      <c r="F68" s="140">
        <v>258300</v>
      </c>
      <c r="G68" s="140"/>
      <c r="H68" s="140">
        <f t="shared" si="10"/>
        <v>0</v>
      </c>
      <c r="I68" s="140"/>
      <c r="J68" s="140"/>
      <c r="K68" s="219">
        <f t="shared" si="11"/>
        <v>51660</v>
      </c>
      <c r="L68" s="222"/>
      <c r="M68" s="223"/>
      <c r="N68" s="223">
        <v>51660</v>
      </c>
      <c r="O68" s="89" t="s">
        <v>110</v>
      </c>
    </row>
    <row r="69" spans="1:15" s="3" customFormat="1" ht="22.5" customHeight="1">
      <c r="A69" s="142">
        <v>42</v>
      </c>
      <c r="B69" s="139">
        <v>60016</v>
      </c>
      <c r="C69" s="142">
        <v>6050</v>
      </c>
      <c r="D69" s="141" t="s">
        <v>37</v>
      </c>
      <c r="E69" s="193" t="s">
        <v>63</v>
      </c>
      <c r="F69" s="140">
        <v>150060</v>
      </c>
      <c r="G69" s="140"/>
      <c r="H69" s="140">
        <f t="shared" si="10"/>
        <v>0</v>
      </c>
      <c r="I69" s="140"/>
      <c r="J69" s="140"/>
      <c r="K69" s="219">
        <f t="shared" si="11"/>
        <v>30012</v>
      </c>
      <c r="L69" s="222"/>
      <c r="M69" s="223"/>
      <c r="N69" s="223">
        <v>30012</v>
      </c>
      <c r="O69" s="89" t="s">
        <v>110</v>
      </c>
    </row>
    <row r="70" spans="1:15" s="3" customFormat="1" ht="11.25" customHeight="1">
      <c r="A70" s="142">
        <v>43</v>
      </c>
      <c r="B70" s="139">
        <v>60016</v>
      </c>
      <c r="C70" s="142">
        <v>6050</v>
      </c>
      <c r="D70" s="143" t="s">
        <v>102</v>
      </c>
      <c r="E70" s="193" t="s">
        <v>65</v>
      </c>
      <c r="F70" s="140">
        <v>497541</v>
      </c>
      <c r="G70" s="140">
        <v>497392</v>
      </c>
      <c r="H70" s="140">
        <f t="shared" si="10"/>
        <v>497392</v>
      </c>
      <c r="I70" s="140"/>
      <c r="J70" s="140"/>
      <c r="K70" s="219">
        <f t="shared" si="11"/>
        <v>495529.03</v>
      </c>
      <c r="L70" s="222">
        <v>495380.53</v>
      </c>
      <c r="M70" s="223">
        <f>L70*100/G70</f>
        <v>99.59559663203268</v>
      </c>
      <c r="N70" s="223">
        <v>148.5</v>
      </c>
      <c r="O70" s="89" t="s">
        <v>109</v>
      </c>
    </row>
    <row r="71" spans="1:15" s="3" customFormat="1" ht="42.75" customHeight="1">
      <c r="A71" s="142">
        <v>44</v>
      </c>
      <c r="B71" s="139">
        <v>60016</v>
      </c>
      <c r="C71" s="142">
        <v>6050</v>
      </c>
      <c r="D71" s="143" t="s">
        <v>83</v>
      </c>
      <c r="E71" s="141" t="s">
        <v>71</v>
      </c>
      <c r="F71" s="140">
        <v>1833230</v>
      </c>
      <c r="G71" s="140">
        <v>100000</v>
      </c>
      <c r="H71" s="140">
        <f t="shared" si="10"/>
        <v>100000</v>
      </c>
      <c r="I71" s="140"/>
      <c r="J71" s="140"/>
      <c r="K71" s="219">
        <f t="shared" si="11"/>
        <v>100690</v>
      </c>
      <c r="L71" s="222">
        <v>99460</v>
      </c>
      <c r="M71" s="223">
        <f>L71*100/G71</f>
        <v>99.46</v>
      </c>
      <c r="N71" s="223">
        <v>1230</v>
      </c>
      <c r="O71" s="89" t="s">
        <v>110</v>
      </c>
    </row>
    <row r="72" spans="1:15" s="3" customFormat="1" ht="10.5">
      <c r="A72" s="142">
        <v>45</v>
      </c>
      <c r="B72" s="139">
        <v>60016</v>
      </c>
      <c r="C72" s="142">
        <v>6050</v>
      </c>
      <c r="D72" s="141" t="s">
        <v>51</v>
      </c>
      <c r="E72" s="138" t="s">
        <v>63</v>
      </c>
      <c r="F72" s="140">
        <v>3143575</v>
      </c>
      <c r="G72" s="140">
        <v>100000</v>
      </c>
      <c r="H72" s="140">
        <f t="shared" si="10"/>
        <v>100000</v>
      </c>
      <c r="I72" s="140"/>
      <c r="J72" s="140"/>
      <c r="K72" s="219">
        <f t="shared" si="11"/>
        <v>108574.33</v>
      </c>
      <c r="L72" s="222">
        <v>100000</v>
      </c>
      <c r="M72" s="223">
        <f>L72*100/G72</f>
        <v>100</v>
      </c>
      <c r="N72" s="223">
        <v>8574.33</v>
      </c>
      <c r="O72" s="89" t="s">
        <v>110</v>
      </c>
    </row>
    <row r="73" spans="1:15" s="3" customFormat="1" ht="33.75" customHeight="1">
      <c r="A73" s="142">
        <v>46</v>
      </c>
      <c r="B73" s="130">
        <v>60016</v>
      </c>
      <c r="C73" s="108">
        <v>6050</v>
      </c>
      <c r="D73" s="143" t="s">
        <v>138</v>
      </c>
      <c r="E73" s="74" t="s">
        <v>118</v>
      </c>
      <c r="F73" s="110">
        <v>61500</v>
      </c>
      <c r="G73" s="140"/>
      <c r="H73" s="140"/>
      <c r="I73" s="140"/>
      <c r="J73" s="140"/>
      <c r="K73" s="219"/>
      <c r="L73" s="222"/>
      <c r="M73" s="223"/>
      <c r="N73" s="223"/>
      <c r="O73" s="89" t="s">
        <v>110</v>
      </c>
    </row>
    <row r="74" spans="1:15" s="3" customFormat="1" ht="45" customHeight="1">
      <c r="A74" s="142">
        <v>47</v>
      </c>
      <c r="B74" s="139">
        <v>60016</v>
      </c>
      <c r="C74" s="142">
        <v>6050</v>
      </c>
      <c r="D74" s="141" t="s">
        <v>72</v>
      </c>
      <c r="E74" s="141" t="s">
        <v>71</v>
      </c>
      <c r="F74" s="140">
        <v>107502</v>
      </c>
      <c r="G74" s="140"/>
      <c r="H74" s="140"/>
      <c r="I74" s="140"/>
      <c r="J74" s="140"/>
      <c r="K74" s="219">
        <f t="shared" si="11"/>
        <v>0</v>
      </c>
      <c r="L74" s="222"/>
      <c r="M74" s="223"/>
      <c r="N74" s="223"/>
      <c r="O74" s="89" t="s">
        <v>110</v>
      </c>
    </row>
    <row r="75" spans="1:15" s="3" customFormat="1" ht="22.5" customHeight="1">
      <c r="A75" s="142">
        <v>48</v>
      </c>
      <c r="B75" s="139">
        <v>60016</v>
      </c>
      <c r="C75" s="142">
        <v>6050</v>
      </c>
      <c r="D75" s="141" t="s">
        <v>47</v>
      </c>
      <c r="E75" s="141" t="s">
        <v>63</v>
      </c>
      <c r="F75" s="140">
        <v>194340</v>
      </c>
      <c r="G75" s="140">
        <v>12300</v>
      </c>
      <c r="H75" s="140">
        <f>G75</f>
        <v>12300</v>
      </c>
      <c r="I75" s="140"/>
      <c r="J75" s="140"/>
      <c r="K75" s="219">
        <f t="shared" si="11"/>
        <v>12300</v>
      </c>
      <c r="L75" s="222">
        <v>12300</v>
      </c>
      <c r="M75" s="223">
        <f>L75*100/G75</f>
        <v>100</v>
      </c>
      <c r="N75" s="223"/>
      <c r="O75" s="89" t="s">
        <v>110</v>
      </c>
    </row>
    <row r="76" spans="1:15" s="3" customFormat="1" ht="45" customHeight="1">
      <c r="A76" s="142">
        <v>49</v>
      </c>
      <c r="B76" s="139">
        <v>60016</v>
      </c>
      <c r="C76" s="142">
        <v>6050</v>
      </c>
      <c r="D76" s="141" t="s">
        <v>70</v>
      </c>
      <c r="E76" s="141" t="s">
        <v>71</v>
      </c>
      <c r="F76" s="140">
        <v>66420</v>
      </c>
      <c r="G76" s="140"/>
      <c r="H76" s="140"/>
      <c r="I76" s="140"/>
      <c r="J76" s="140"/>
      <c r="K76" s="219">
        <f t="shared" si="11"/>
        <v>0</v>
      </c>
      <c r="L76" s="222"/>
      <c r="M76" s="223"/>
      <c r="N76" s="223"/>
      <c r="O76" s="89" t="s">
        <v>110</v>
      </c>
    </row>
    <row r="77" spans="1:15" s="3" customFormat="1" ht="22.5" customHeight="1">
      <c r="A77" s="142">
        <v>50</v>
      </c>
      <c r="B77" s="139">
        <v>60016</v>
      </c>
      <c r="C77" s="142">
        <v>6050</v>
      </c>
      <c r="D77" s="141" t="s">
        <v>45</v>
      </c>
      <c r="E77" s="141" t="s">
        <v>71</v>
      </c>
      <c r="F77" s="140">
        <v>58794</v>
      </c>
      <c r="G77" s="140"/>
      <c r="H77" s="140"/>
      <c r="I77" s="140"/>
      <c r="J77" s="140"/>
      <c r="K77" s="219">
        <f t="shared" si="11"/>
        <v>0</v>
      </c>
      <c r="L77" s="222"/>
      <c r="M77" s="223"/>
      <c r="N77" s="223"/>
      <c r="O77" s="89" t="s">
        <v>110</v>
      </c>
    </row>
    <row r="78" spans="1:15" s="3" customFormat="1" ht="35.25" customHeight="1">
      <c r="A78" s="142">
        <v>51</v>
      </c>
      <c r="B78" s="139">
        <v>60016</v>
      </c>
      <c r="C78" s="142">
        <v>6050</v>
      </c>
      <c r="D78" s="141" t="s">
        <v>41</v>
      </c>
      <c r="E78" s="141" t="s">
        <v>63</v>
      </c>
      <c r="F78" s="140">
        <v>93111</v>
      </c>
      <c r="G78" s="140">
        <v>18622</v>
      </c>
      <c r="H78" s="140">
        <f aca="true" t="shared" si="12" ref="H78:H93">G78</f>
        <v>18622</v>
      </c>
      <c r="I78" s="140"/>
      <c r="J78" s="140"/>
      <c r="K78" s="219">
        <f t="shared" si="11"/>
        <v>18622</v>
      </c>
      <c r="L78" s="222">
        <v>18622</v>
      </c>
      <c r="M78" s="223">
        <f>L78*100/G78</f>
        <v>100</v>
      </c>
      <c r="N78" s="223"/>
      <c r="O78" s="89" t="s">
        <v>110</v>
      </c>
    </row>
    <row r="79" spans="1:15" s="3" customFormat="1" ht="36" customHeight="1">
      <c r="A79" s="142">
        <v>52</v>
      </c>
      <c r="B79" s="139">
        <v>60016</v>
      </c>
      <c r="C79" s="142">
        <v>6050</v>
      </c>
      <c r="D79" s="141" t="s">
        <v>79</v>
      </c>
      <c r="E79" s="193" t="s">
        <v>71</v>
      </c>
      <c r="F79" s="140">
        <v>146370</v>
      </c>
      <c r="G79" s="80"/>
      <c r="H79" s="140">
        <f t="shared" si="12"/>
        <v>0</v>
      </c>
      <c r="I79" s="140"/>
      <c r="J79" s="80"/>
      <c r="K79" s="219">
        <f t="shared" si="11"/>
        <v>0</v>
      </c>
      <c r="L79" s="222"/>
      <c r="M79" s="223"/>
      <c r="N79" s="223"/>
      <c r="O79" s="89" t="s">
        <v>110</v>
      </c>
    </row>
    <row r="80" spans="1:15" s="3" customFormat="1" ht="12" customHeight="1">
      <c r="A80" s="142">
        <v>53</v>
      </c>
      <c r="B80" s="130">
        <v>60016</v>
      </c>
      <c r="C80" s="108">
        <v>6050</v>
      </c>
      <c r="D80" s="143" t="s">
        <v>139</v>
      </c>
      <c r="E80" s="74" t="s">
        <v>118</v>
      </c>
      <c r="F80" s="140">
        <v>147000</v>
      </c>
      <c r="G80" s="106"/>
      <c r="H80" s="140">
        <f t="shared" si="12"/>
        <v>0</v>
      </c>
      <c r="I80" s="140"/>
      <c r="J80" s="106"/>
      <c r="K80" s="219">
        <f t="shared" si="11"/>
        <v>0</v>
      </c>
      <c r="L80" s="222"/>
      <c r="M80" s="223"/>
      <c r="N80" s="223"/>
      <c r="O80" s="89" t="s">
        <v>110</v>
      </c>
    </row>
    <row r="81" spans="1:15" s="3" customFormat="1" ht="21">
      <c r="A81" s="142">
        <v>54</v>
      </c>
      <c r="B81" s="130">
        <v>60016</v>
      </c>
      <c r="C81" s="108">
        <v>6050</v>
      </c>
      <c r="D81" s="143" t="s">
        <v>206</v>
      </c>
      <c r="E81" s="74" t="s">
        <v>118</v>
      </c>
      <c r="F81" s="140">
        <v>145800</v>
      </c>
      <c r="G81" s="80"/>
      <c r="H81" s="140">
        <f t="shared" si="12"/>
        <v>0</v>
      </c>
      <c r="I81" s="140"/>
      <c r="J81" s="80"/>
      <c r="K81" s="219">
        <f t="shared" si="11"/>
        <v>0</v>
      </c>
      <c r="L81" s="222"/>
      <c r="M81" s="223"/>
      <c r="N81" s="223"/>
      <c r="O81" s="89" t="s">
        <v>110</v>
      </c>
    </row>
    <row r="82" spans="1:15" s="3" customFormat="1" ht="31.5">
      <c r="A82" s="142">
        <v>55</v>
      </c>
      <c r="B82" s="130">
        <v>60016</v>
      </c>
      <c r="C82" s="108">
        <v>6050</v>
      </c>
      <c r="D82" s="143" t="s">
        <v>140</v>
      </c>
      <c r="E82" s="74" t="s">
        <v>136</v>
      </c>
      <c r="F82" s="140">
        <v>288681</v>
      </c>
      <c r="G82" s="80"/>
      <c r="H82" s="140">
        <f t="shared" si="12"/>
        <v>0</v>
      </c>
      <c r="I82" s="140"/>
      <c r="J82" s="80"/>
      <c r="K82" s="219">
        <f t="shared" si="11"/>
        <v>0</v>
      </c>
      <c r="L82" s="222"/>
      <c r="M82" s="223"/>
      <c r="N82" s="223"/>
      <c r="O82" s="89" t="s">
        <v>110</v>
      </c>
    </row>
    <row r="83" spans="1:15" s="3" customFormat="1" ht="36.75" customHeight="1">
      <c r="A83" s="142">
        <v>56</v>
      </c>
      <c r="B83" s="139">
        <v>60016</v>
      </c>
      <c r="C83" s="142">
        <v>6050</v>
      </c>
      <c r="D83" s="141" t="s">
        <v>95</v>
      </c>
      <c r="E83" s="141" t="s">
        <v>71</v>
      </c>
      <c r="F83" s="140">
        <v>95817</v>
      </c>
      <c r="G83" s="80"/>
      <c r="H83" s="140">
        <f t="shared" si="12"/>
        <v>0</v>
      </c>
      <c r="I83" s="140"/>
      <c r="J83" s="80"/>
      <c r="K83" s="219">
        <f t="shared" si="11"/>
        <v>0</v>
      </c>
      <c r="L83" s="222"/>
      <c r="M83" s="223"/>
      <c r="N83" s="223"/>
      <c r="O83" s="89" t="s">
        <v>110</v>
      </c>
    </row>
    <row r="84" spans="1:15" s="3" customFormat="1" ht="42">
      <c r="A84" s="142">
        <v>57</v>
      </c>
      <c r="B84" s="139">
        <v>60016</v>
      </c>
      <c r="C84" s="139">
        <v>6050</v>
      </c>
      <c r="D84" s="143" t="s">
        <v>141</v>
      </c>
      <c r="E84" s="141" t="s">
        <v>118</v>
      </c>
      <c r="F84" s="140">
        <v>50000</v>
      </c>
      <c r="G84" s="140"/>
      <c r="H84" s="140">
        <f t="shared" si="12"/>
        <v>0</v>
      </c>
      <c r="I84" s="140"/>
      <c r="J84" s="140"/>
      <c r="K84" s="219">
        <f t="shared" si="11"/>
        <v>0</v>
      </c>
      <c r="L84" s="222"/>
      <c r="M84" s="223"/>
      <c r="N84" s="223"/>
      <c r="O84" s="89" t="s">
        <v>110</v>
      </c>
    </row>
    <row r="85" spans="1:15" s="3" customFormat="1" ht="23.25" customHeight="1">
      <c r="A85" s="142">
        <v>58</v>
      </c>
      <c r="B85" s="139">
        <v>60016</v>
      </c>
      <c r="C85" s="142">
        <v>6050</v>
      </c>
      <c r="D85" s="141" t="s">
        <v>81</v>
      </c>
      <c r="E85" s="141" t="s">
        <v>71</v>
      </c>
      <c r="F85" s="140">
        <v>99015</v>
      </c>
      <c r="G85" s="140"/>
      <c r="H85" s="140">
        <f t="shared" si="12"/>
        <v>0</v>
      </c>
      <c r="I85" s="140"/>
      <c r="J85" s="140"/>
      <c r="K85" s="219">
        <f t="shared" si="11"/>
        <v>0</v>
      </c>
      <c r="L85" s="222"/>
      <c r="M85" s="223"/>
      <c r="N85" s="223"/>
      <c r="O85" s="89" t="s">
        <v>110</v>
      </c>
    </row>
    <row r="86" spans="1:15" s="3" customFormat="1" ht="11.25" customHeight="1">
      <c r="A86" s="142">
        <v>59</v>
      </c>
      <c r="B86" s="139">
        <v>60016</v>
      </c>
      <c r="C86" s="142">
        <v>6050</v>
      </c>
      <c r="D86" s="141" t="s">
        <v>142</v>
      </c>
      <c r="E86" s="141" t="s">
        <v>118</v>
      </c>
      <c r="F86" s="140">
        <v>250000</v>
      </c>
      <c r="G86" s="140"/>
      <c r="H86" s="140">
        <f t="shared" si="12"/>
        <v>0</v>
      </c>
      <c r="I86" s="140"/>
      <c r="J86" s="140"/>
      <c r="K86" s="219">
        <f t="shared" si="11"/>
        <v>0</v>
      </c>
      <c r="L86" s="222"/>
      <c r="M86" s="223"/>
      <c r="N86" s="223"/>
      <c r="O86" s="89" t="s">
        <v>110</v>
      </c>
    </row>
    <row r="87" spans="1:15" s="3" customFormat="1" ht="24.75" customHeight="1">
      <c r="A87" s="142">
        <v>60</v>
      </c>
      <c r="B87" s="139">
        <v>60016</v>
      </c>
      <c r="C87" s="142">
        <v>6050</v>
      </c>
      <c r="D87" s="141" t="s">
        <v>143</v>
      </c>
      <c r="E87" s="193" t="s">
        <v>144</v>
      </c>
      <c r="F87" s="140">
        <v>4804610</v>
      </c>
      <c r="G87" s="106"/>
      <c r="H87" s="140">
        <f t="shared" si="12"/>
        <v>0</v>
      </c>
      <c r="I87" s="140"/>
      <c r="J87" s="106"/>
      <c r="K87" s="219">
        <f t="shared" si="11"/>
        <v>50922</v>
      </c>
      <c r="L87" s="222"/>
      <c r="M87" s="223"/>
      <c r="N87" s="223">
        <v>50922</v>
      </c>
      <c r="O87" s="89" t="s">
        <v>110</v>
      </c>
    </row>
    <row r="88" spans="1:15" s="3" customFormat="1" ht="23.25" customHeight="1">
      <c r="A88" s="142">
        <v>61</v>
      </c>
      <c r="B88" s="139">
        <v>60016</v>
      </c>
      <c r="C88" s="142">
        <v>6050</v>
      </c>
      <c r="D88" s="141" t="s">
        <v>50</v>
      </c>
      <c r="E88" s="193" t="s">
        <v>118</v>
      </c>
      <c r="F88" s="140">
        <v>2472000</v>
      </c>
      <c r="G88" s="106">
        <v>100000</v>
      </c>
      <c r="H88" s="140">
        <f t="shared" si="12"/>
        <v>100000</v>
      </c>
      <c r="I88" s="140"/>
      <c r="J88" s="106"/>
      <c r="K88" s="219">
        <f t="shared" si="11"/>
        <v>100000</v>
      </c>
      <c r="L88" s="222">
        <v>100000</v>
      </c>
      <c r="M88" s="223">
        <f aca="true" t="shared" si="13" ref="M88:M93">L88*100/G88</f>
        <v>100</v>
      </c>
      <c r="N88" s="223"/>
      <c r="O88" s="89" t="s">
        <v>110</v>
      </c>
    </row>
    <row r="89" spans="1:15" s="3" customFormat="1" ht="31.5">
      <c r="A89" s="142">
        <v>62</v>
      </c>
      <c r="B89" s="139">
        <v>60016</v>
      </c>
      <c r="C89" s="142">
        <v>6050</v>
      </c>
      <c r="D89" s="141" t="s">
        <v>61</v>
      </c>
      <c r="E89" s="193" t="s">
        <v>71</v>
      </c>
      <c r="F89" s="140">
        <v>158670</v>
      </c>
      <c r="G89" s="140">
        <v>63468</v>
      </c>
      <c r="H89" s="140">
        <f t="shared" si="12"/>
        <v>63468</v>
      </c>
      <c r="I89" s="140"/>
      <c r="J89" s="140"/>
      <c r="K89" s="219">
        <f t="shared" si="11"/>
        <v>63468</v>
      </c>
      <c r="L89" s="222">
        <v>63468</v>
      </c>
      <c r="M89" s="223">
        <f t="shared" si="13"/>
        <v>100</v>
      </c>
      <c r="N89" s="223"/>
      <c r="O89" s="89" t="s">
        <v>110</v>
      </c>
    </row>
    <row r="90" spans="1:15" s="3" customFormat="1" ht="31.5">
      <c r="A90" s="142">
        <v>63</v>
      </c>
      <c r="B90" s="139">
        <v>60016</v>
      </c>
      <c r="C90" s="142">
        <v>6050</v>
      </c>
      <c r="D90" s="141" t="s">
        <v>53</v>
      </c>
      <c r="E90" s="193" t="s">
        <v>63</v>
      </c>
      <c r="F90" s="140">
        <v>144255</v>
      </c>
      <c r="G90" s="140">
        <v>60000</v>
      </c>
      <c r="H90" s="140">
        <f t="shared" si="12"/>
        <v>60000</v>
      </c>
      <c r="I90" s="140"/>
      <c r="J90" s="140"/>
      <c r="K90" s="219">
        <f t="shared" si="11"/>
        <v>60000</v>
      </c>
      <c r="L90" s="222">
        <v>60000</v>
      </c>
      <c r="M90" s="223">
        <f t="shared" si="13"/>
        <v>100</v>
      </c>
      <c r="N90" s="223"/>
      <c r="O90" s="89" t="s">
        <v>110</v>
      </c>
    </row>
    <row r="91" spans="1:15" s="3" customFormat="1" ht="63">
      <c r="A91" s="142">
        <v>64</v>
      </c>
      <c r="B91" s="139">
        <v>60016</v>
      </c>
      <c r="C91" s="142">
        <v>6050</v>
      </c>
      <c r="D91" s="141" t="s">
        <v>74</v>
      </c>
      <c r="E91" s="193" t="s">
        <v>71</v>
      </c>
      <c r="F91" s="140">
        <v>149445</v>
      </c>
      <c r="G91" s="140">
        <v>93480</v>
      </c>
      <c r="H91" s="140">
        <f t="shared" si="12"/>
        <v>93480</v>
      </c>
      <c r="I91" s="140"/>
      <c r="J91" s="140"/>
      <c r="K91" s="219">
        <f t="shared" si="11"/>
        <v>93480</v>
      </c>
      <c r="L91" s="222">
        <v>93480</v>
      </c>
      <c r="M91" s="223">
        <f t="shared" si="13"/>
        <v>100</v>
      </c>
      <c r="N91" s="223"/>
      <c r="O91" s="89" t="s">
        <v>110</v>
      </c>
    </row>
    <row r="92" spans="1:15" s="3" customFormat="1" ht="22.5" customHeight="1">
      <c r="A92" s="142">
        <v>65</v>
      </c>
      <c r="B92" s="139">
        <v>60016</v>
      </c>
      <c r="C92" s="142">
        <v>6050</v>
      </c>
      <c r="D92" s="141" t="s">
        <v>77</v>
      </c>
      <c r="E92" s="193" t="s">
        <v>71</v>
      </c>
      <c r="F92" s="140">
        <v>85854</v>
      </c>
      <c r="G92" s="140">
        <v>42927</v>
      </c>
      <c r="H92" s="140">
        <f t="shared" si="12"/>
        <v>42927</v>
      </c>
      <c r="I92" s="140"/>
      <c r="J92" s="140"/>
      <c r="K92" s="219">
        <f t="shared" si="11"/>
        <v>41927</v>
      </c>
      <c r="L92" s="222">
        <v>41927</v>
      </c>
      <c r="M92" s="223">
        <f t="shared" si="13"/>
        <v>97.67046381065529</v>
      </c>
      <c r="N92" s="223"/>
      <c r="O92" s="89" t="s">
        <v>110</v>
      </c>
    </row>
    <row r="93" spans="1:15" s="3" customFormat="1" ht="22.5" customHeight="1">
      <c r="A93" s="142">
        <v>66</v>
      </c>
      <c r="B93" s="139">
        <v>60016</v>
      </c>
      <c r="C93" s="142">
        <v>6050</v>
      </c>
      <c r="D93" s="141" t="s">
        <v>73</v>
      </c>
      <c r="E93" s="193" t="s">
        <v>71</v>
      </c>
      <c r="F93" s="140">
        <v>142680</v>
      </c>
      <c r="G93" s="140">
        <v>71340</v>
      </c>
      <c r="H93" s="140">
        <f t="shared" si="12"/>
        <v>71340</v>
      </c>
      <c r="I93" s="140"/>
      <c r="J93" s="140"/>
      <c r="K93" s="219">
        <f t="shared" si="11"/>
        <v>71340</v>
      </c>
      <c r="L93" s="222">
        <v>71340</v>
      </c>
      <c r="M93" s="223">
        <f t="shared" si="13"/>
        <v>100</v>
      </c>
      <c r="N93" s="223"/>
      <c r="O93" s="89" t="s">
        <v>110</v>
      </c>
    </row>
    <row r="94" spans="1:15" s="3" customFormat="1" ht="10.5">
      <c r="A94" s="15"/>
      <c r="B94" s="16"/>
      <c r="C94" s="15"/>
      <c r="D94" s="134" t="s">
        <v>196</v>
      </c>
      <c r="E94" s="135"/>
      <c r="F94" s="136">
        <f>F95</f>
        <v>3001566</v>
      </c>
      <c r="G94" s="136">
        <f>G95</f>
        <v>3001566</v>
      </c>
      <c r="H94" s="136">
        <f>H95</f>
        <v>3001566</v>
      </c>
      <c r="I94" s="136"/>
      <c r="J94" s="136">
        <f>J95</f>
        <v>0</v>
      </c>
      <c r="K94" s="227">
        <f>K95</f>
        <v>2707057.31</v>
      </c>
      <c r="L94" s="227">
        <f>L95</f>
        <v>2707057.31</v>
      </c>
      <c r="M94" s="227">
        <f>SUM(M95:M95)</f>
        <v>90.18816544430474</v>
      </c>
      <c r="N94" s="227">
        <f>SUM(N95:N95)</f>
        <v>0</v>
      </c>
      <c r="O94" s="136"/>
    </row>
    <row r="95" spans="1:15" s="3" customFormat="1" ht="13.5" customHeight="1">
      <c r="A95" s="142">
        <v>67</v>
      </c>
      <c r="B95" s="139">
        <v>60016</v>
      </c>
      <c r="C95" s="139">
        <v>6060</v>
      </c>
      <c r="D95" s="141" t="s">
        <v>197</v>
      </c>
      <c r="E95" s="193">
        <v>2018</v>
      </c>
      <c r="F95" s="140">
        <v>3001566</v>
      </c>
      <c r="G95" s="140">
        <v>3001566</v>
      </c>
      <c r="H95" s="140">
        <f>G95</f>
        <v>3001566</v>
      </c>
      <c r="I95" s="140"/>
      <c r="J95" s="140"/>
      <c r="K95" s="219">
        <f>L95+N95</f>
        <v>2707057.31</v>
      </c>
      <c r="L95" s="222">
        <v>2707057.31</v>
      </c>
      <c r="M95" s="223">
        <f>L95*100/G95</f>
        <v>90.18816544430474</v>
      </c>
      <c r="N95" s="223"/>
      <c r="O95" s="89" t="s">
        <v>109</v>
      </c>
    </row>
    <row r="96" spans="1:15" s="3" customFormat="1" ht="12.75" customHeight="1">
      <c r="A96" s="15"/>
      <c r="B96" s="16"/>
      <c r="C96" s="15"/>
      <c r="D96" s="134" t="s">
        <v>207</v>
      </c>
      <c r="E96" s="135"/>
      <c r="F96" s="136">
        <f>F97+F98</f>
        <v>9000</v>
      </c>
      <c r="G96" s="136">
        <f>G97</f>
        <v>0</v>
      </c>
      <c r="H96" s="136"/>
      <c r="I96" s="136"/>
      <c r="J96" s="136">
        <f>J97</f>
        <v>0</v>
      </c>
      <c r="K96" s="227">
        <f>K97</f>
        <v>0</v>
      </c>
      <c r="L96" s="227">
        <f>L97</f>
        <v>0</v>
      </c>
      <c r="M96" s="227">
        <f>SUM(M97:M97)</f>
        <v>0</v>
      </c>
      <c r="N96" s="227">
        <f>SUM(N97:N97)</f>
        <v>0</v>
      </c>
      <c r="O96" s="136"/>
    </row>
    <row r="97" spans="1:15" s="3" customFormat="1" ht="15" customHeight="1">
      <c r="A97" s="323">
        <v>68</v>
      </c>
      <c r="B97" s="139">
        <v>60095</v>
      </c>
      <c r="C97" s="142">
        <v>6057</v>
      </c>
      <c r="D97" s="322" t="s">
        <v>91</v>
      </c>
      <c r="E97" s="302" t="s">
        <v>92</v>
      </c>
      <c r="F97" s="140">
        <v>7200</v>
      </c>
      <c r="G97" s="140"/>
      <c r="H97" s="140"/>
      <c r="I97" s="140"/>
      <c r="J97" s="140"/>
      <c r="K97" s="219">
        <f>G97+J97</f>
        <v>0</v>
      </c>
      <c r="L97" s="222">
        <f>K97</f>
        <v>0</v>
      </c>
      <c r="M97" s="223"/>
      <c r="N97" s="225"/>
      <c r="O97" s="310" t="s">
        <v>110</v>
      </c>
    </row>
    <row r="98" spans="1:15" s="3" customFormat="1" ht="15" customHeight="1">
      <c r="A98" s="324"/>
      <c r="B98" s="139">
        <v>60095</v>
      </c>
      <c r="C98" s="142">
        <v>6059</v>
      </c>
      <c r="D98" s="304"/>
      <c r="E98" s="301"/>
      <c r="F98" s="140">
        <v>1800</v>
      </c>
      <c r="G98" s="140"/>
      <c r="H98" s="140"/>
      <c r="I98" s="140"/>
      <c r="J98" s="140"/>
      <c r="K98" s="219">
        <f>G98+J98</f>
        <v>0</v>
      </c>
      <c r="L98" s="222">
        <f>K98</f>
        <v>0</v>
      </c>
      <c r="M98" s="223"/>
      <c r="N98" s="225"/>
      <c r="O98" s="301"/>
    </row>
    <row r="99" spans="1:15" s="3" customFormat="1" ht="15.75" customHeight="1">
      <c r="A99" s="13"/>
      <c r="B99" s="14" t="s">
        <v>1</v>
      </c>
      <c r="C99" s="77"/>
      <c r="D99" s="28" t="s">
        <v>85</v>
      </c>
      <c r="E99" s="14"/>
      <c r="F99" s="82">
        <f aca="true" t="shared" si="14" ref="F99:K99">F100</f>
        <v>2500</v>
      </c>
      <c r="G99" s="82">
        <f t="shared" si="14"/>
        <v>2500</v>
      </c>
      <c r="H99" s="82">
        <f t="shared" si="14"/>
        <v>2500</v>
      </c>
      <c r="I99" s="82">
        <f t="shared" si="14"/>
        <v>0</v>
      </c>
      <c r="J99" s="82">
        <f t="shared" si="14"/>
        <v>0</v>
      </c>
      <c r="K99" s="168">
        <f t="shared" si="14"/>
        <v>0</v>
      </c>
      <c r="L99" s="168">
        <f>L100+L101</f>
        <v>0</v>
      </c>
      <c r="M99" s="168"/>
      <c r="N99" s="168">
        <f>N100</f>
        <v>0</v>
      </c>
      <c r="O99" s="52"/>
    </row>
    <row r="100" spans="1:15" s="3" customFormat="1" ht="12.75">
      <c r="A100" s="63"/>
      <c r="B100" s="45"/>
      <c r="C100" s="47"/>
      <c r="D100" s="95" t="s">
        <v>86</v>
      </c>
      <c r="E100" s="132"/>
      <c r="F100" s="133">
        <f>SUM(F101:F102)</f>
        <v>2500</v>
      </c>
      <c r="G100" s="133">
        <f>SUM(G101:G102)</f>
        <v>2500</v>
      </c>
      <c r="H100" s="133">
        <f>SUM(H101:H102)</f>
        <v>2500</v>
      </c>
      <c r="I100" s="133"/>
      <c r="J100" s="133">
        <f>SUM(J101:J102)</f>
        <v>0</v>
      </c>
      <c r="K100" s="226">
        <f>SUM(K101:K102)</f>
        <v>0</v>
      </c>
      <c r="L100" s="228">
        <f>SUM(L101:L102)</f>
        <v>0</v>
      </c>
      <c r="M100" s="228">
        <f>SUM(M101:M102)</f>
        <v>0</v>
      </c>
      <c r="N100" s="228">
        <f>N101+N102</f>
        <v>0</v>
      </c>
      <c r="O100" s="54"/>
    </row>
    <row r="101" spans="1:15" s="3" customFormat="1" ht="13.5" customHeight="1">
      <c r="A101" s="323">
        <v>69</v>
      </c>
      <c r="B101" s="139">
        <v>63095</v>
      </c>
      <c r="C101" s="142">
        <v>6057</v>
      </c>
      <c r="D101" s="322" t="s">
        <v>91</v>
      </c>
      <c r="E101" s="302" t="s">
        <v>65</v>
      </c>
      <c r="F101" s="140">
        <v>2000</v>
      </c>
      <c r="G101" s="140">
        <v>2000</v>
      </c>
      <c r="H101" s="140">
        <f>G101</f>
        <v>2000</v>
      </c>
      <c r="I101" s="140"/>
      <c r="J101" s="140"/>
      <c r="K101" s="219">
        <f>L101+N101</f>
        <v>0</v>
      </c>
      <c r="L101" s="222"/>
      <c r="M101" s="223"/>
      <c r="N101" s="223"/>
      <c r="O101" s="310" t="s">
        <v>109</v>
      </c>
    </row>
    <row r="102" spans="1:15" s="3" customFormat="1" ht="13.5" customHeight="1">
      <c r="A102" s="324"/>
      <c r="B102" s="139">
        <v>63095</v>
      </c>
      <c r="C102" s="142">
        <v>6059</v>
      </c>
      <c r="D102" s="304"/>
      <c r="E102" s="301"/>
      <c r="F102" s="140">
        <v>500</v>
      </c>
      <c r="G102" s="140">
        <v>500</v>
      </c>
      <c r="H102" s="140">
        <f>G102</f>
        <v>500</v>
      </c>
      <c r="I102" s="140"/>
      <c r="J102" s="140"/>
      <c r="K102" s="219">
        <f>L102+N102</f>
        <v>0</v>
      </c>
      <c r="L102" s="222"/>
      <c r="M102" s="223"/>
      <c r="N102" s="223"/>
      <c r="O102" s="301"/>
    </row>
    <row r="103" spans="1:15" s="3" customFormat="1" ht="15" customHeight="1">
      <c r="A103" s="13"/>
      <c r="B103" s="14" t="s">
        <v>1</v>
      </c>
      <c r="C103" s="77"/>
      <c r="D103" s="28" t="s">
        <v>31</v>
      </c>
      <c r="E103" s="14"/>
      <c r="F103" s="82">
        <f aca="true" t="shared" si="15" ref="F103:K103">F104</f>
        <v>3483095</v>
      </c>
      <c r="G103" s="82">
        <f t="shared" si="15"/>
        <v>3349824</v>
      </c>
      <c r="H103" s="82">
        <f t="shared" si="15"/>
        <v>2900000</v>
      </c>
      <c r="I103" s="82">
        <f t="shared" si="15"/>
        <v>449824</v>
      </c>
      <c r="J103" s="82">
        <f t="shared" si="15"/>
        <v>0</v>
      </c>
      <c r="K103" s="168">
        <f t="shared" si="15"/>
        <v>3192469.67</v>
      </c>
      <c r="L103" s="168">
        <f>L104</f>
        <v>3059199.33</v>
      </c>
      <c r="M103" s="168">
        <f aca="true" t="shared" si="16" ref="M103:M109">L103*100/G103</f>
        <v>91.32418091219121</v>
      </c>
      <c r="N103" s="168">
        <f>N105</f>
        <v>133270.34</v>
      </c>
      <c r="O103" s="52"/>
    </row>
    <row r="104" spans="1:15" s="3" customFormat="1" ht="12.75">
      <c r="A104" s="63"/>
      <c r="B104" s="45"/>
      <c r="C104" s="47"/>
      <c r="D104" s="48" t="s">
        <v>44</v>
      </c>
      <c r="E104" s="49"/>
      <c r="F104" s="88">
        <f aca="true" t="shared" si="17" ref="F104:K104">F105</f>
        <v>3483095</v>
      </c>
      <c r="G104" s="88">
        <f t="shared" si="17"/>
        <v>3349824</v>
      </c>
      <c r="H104" s="88">
        <f t="shared" si="17"/>
        <v>2900000</v>
      </c>
      <c r="I104" s="88">
        <f t="shared" si="17"/>
        <v>449824</v>
      </c>
      <c r="J104" s="88">
        <f t="shared" si="17"/>
        <v>0</v>
      </c>
      <c r="K104" s="174">
        <f t="shared" si="17"/>
        <v>3192469.67</v>
      </c>
      <c r="L104" s="229">
        <f>L105</f>
        <v>3059199.33</v>
      </c>
      <c r="M104" s="218">
        <f>L104*100/G104</f>
        <v>91.32418091219121</v>
      </c>
      <c r="N104" s="230">
        <f>N105</f>
        <v>133270.34</v>
      </c>
      <c r="O104" s="54"/>
    </row>
    <row r="105" spans="1:15" s="3" customFormat="1" ht="15" customHeight="1">
      <c r="A105" s="63"/>
      <c r="B105" s="45"/>
      <c r="C105" s="47"/>
      <c r="D105" s="95" t="s">
        <v>66</v>
      </c>
      <c r="E105" s="132"/>
      <c r="F105" s="133">
        <f aca="true" t="shared" si="18" ref="F105:L105">SUM(F106:F106)</f>
        <v>3483095</v>
      </c>
      <c r="G105" s="133">
        <f t="shared" si="18"/>
        <v>3349824</v>
      </c>
      <c r="H105" s="133">
        <f t="shared" si="18"/>
        <v>2900000</v>
      </c>
      <c r="I105" s="133">
        <f t="shared" si="18"/>
        <v>449824</v>
      </c>
      <c r="J105" s="133">
        <f t="shared" si="18"/>
        <v>0</v>
      </c>
      <c r="K105" s="226">
        <f t="shared" si="18"/>
        <v>3192469.67</v>
      </c>
      <c r="L105" s="228">
        <f t="shared" si="18"/>
        <v>3059199.33</v>
      </c>
      <c r="M105" s="230">
        <f t="shared" si="16"/>
        <v>91.32418091219121</v>
      </c>
      <c r="N105" s="230">
        <f>N106</f>
        <v>133270.34</v>
      </c>
      <c r="O105" s="54"/>
    </row>
    <row r="106" spans="1:15" s="3" customFormat="1" ht="12" customHeight="1">
      <c r="A106" s="323">
        <v>70</v>
      </c>
      <c r="B106" s="372">
        <v>70005</v>
      </c>
      <c r="C106" s="372">
        <v>6050</v>
      </c>
      <c r="D106" s="322" t="s">
        <v>62</v>
      </c>
      <c r="E106" s="302" t="s">
        <v>40</v>
      </c>
      <c r="F106" s="373">
        <v>3483095</v>
      </c>
      <c r="G106" s="373">
        <v>3349824</v>
      </c>
      <c r="H106" s="373">
        <v>2900000</v>
      </c>
      <c r="I106" s="373">
        <v>449824</v>
      </c>
      <c r="J106" s="373"/>
      <c r="K106" s="309">
        <f>L106+N106</f>
        <v>3192469.67</v>
      </c>
      <c r="L106" s="282">
        <v>3059199.33</v>
      </c>
      <c r="M106" s="359">
        <f t="shared" si="16"/>
        <v>91.32418091219121</v>
      </c>
      <c r="N106" s="355">
        <v>133270.34</v>
      </c>
      <c r="O106" s="310" t="s">
        <v>109</v>
      </c>
    </row>
    <row r="107" spans="1:15" s="3" customFormat="1" ht="9.75" customHeight="1">
      <c r="A107" s="324"/>
      <c r="B107" s="324"/>
      <c r="C107" s="324"/>
      <c r="D107" s="304"/>
      <c r="E107" s="301"/>
      <c r="F107" s="296"/>
      <c r="G107" s="296"/>
      <c r="H107" s="296"/>
      <c r="I107" s="296"/>
      <c r="J107" s="296"/>
      <c r="K107" s="296"/>
      <c r="L107" s="236"/>
      <c r="M107" s="296"/>
      <c r="N107" s="299"/>
      <c r="O107" s="301"/>
    </row>
    <row r="108" spans="1:15" s="3" customFormat="1" ht="17.25" customHeight="1">
      <c r="A108" s="13"/>
      <c r="B108" s="14" t="s">
        <v>1</v>
      </c>
      <c r="C108" s="77"/>
      <c r="D108" s="28" t="s">
        <v>33</v>
      </c>
      <c r="E108" s="14"/>
      <c r="F108" s="82">
        <f>F109+F110</f>
        <v>297878</v>
      </c>
      <c r="G108" s="82">
        <f>G109</f>
        <v>230228</v>
      </c>
      <c r="H108" s="82">
        <f>G108</f>
        <v>230228</v>
      </c>
      <c r="I108" s="82"/>
      <c r="J108" s="82">
        <f>J109</f>
        <v>0</v>
      </c>
      <c r="K108" s="168">
        <f>K109</f>
        <v>229002.97</v>
      </c>
      <c r="L108" s="168">
        <f>L109+L110</f>
        <v>229002.97</v>
      </c>
      <c r="M108" s="168">
        <f t="shared" si="16"/>
        <v>99.46790572823463</v>
      </c>
      <c r="N108" s="168"/>
      <c r="O108" s="52"/>
    </row>
    <row r="109" spans="1:15" s="3" customFormat="1" ht="15.75" customHeight="1">
      <c r="A109" s="63"/>
      <c r="B109" s="45"/>
      <c r="C109" s="47"/>
      <c r="D109" s="48" t="s">
        <v>57</v>
      </c>
      <c r="E109" s="49"/>
      <c r="F109" s="88">
        <f>F113+F111+F115</f>
        <v>230228</v>
      </c>
      <c r="G109" s="88">
        <f>G113+G111+G115</f>
        <v>230228</v>
      </c>
      <c r="H109" s="88">
        <f>H113+H111+H115</f>
        <v>230228</v>
      </c>
      <c r="I109" s="88"/>
      <c r="J109" s="88">
        <f>J113+J111</f>
        <v>0</v>
      </c>
      <c r="K109" s="261">
        <f>K113+K111+K115</f>
        <v>229002.97</v>
      </c>
      <c r="L109" s="229">
        <f>L113+L111+L115</f>
        <v>229002.97</v>
      </c>
      <c r="M109" s="230">
        <f t="shared" si="16"/>
        <v>99.46790572823463</v>
      </c>
      <c r="N109" s="230"/>
      <c r="O109" s="54"/>
    </row>
    <row r="110" spans="1:15" s="3" customFormat="1" ht="15" customHeight="1">
      <c r="A110" s="63"/>
      <c r="B110" s="45"/>
      <c r="C110" s="47"/>
      <c r="D110" s="48" t="s">
        <v>97</v>
      </c>
      <c r="E110" s="49"/>
      <c r="F110" s="88">
        <f>F117</f>
        <v>67650</v>
      </c>
      <c r="G110" s="88"/>
      <c r="H110" s="88"/>
      <c r="I110" s="88"/>
      <c r="J110" s="88"/>
      <c r="K110" s="261"/>
      <c r="L110" s="229">
        <f>L117</f>
        <v>0</v>
      </c>
      <c r="M110" s="230">
        <f>L110*100</f>
        <v>0</v>
      </c>
      <c r="N110" s="230"/>
      <c r="O110" s="54"/>
    </row>
    <row r="111" spans="1:15" s="3" customFormat="1" ht="15.75" customHeight="1">
      <c r="A111" s="108"/>
      <c r="B111" s="83"/>
      <c r="C111" s="108"/>
      <c r="D111" s="95" t="s">
        <v>68</v>
      </c>
      <c r="E111" s="96"/>
      <c r="F111" s="75">
        <f>F112</f>
        <v>15000</v>
      </c>
      <c r="G111" s="75">
        <f>G112</f>
        <v>15000</v>
      </c>
      <c r="H111" s="75">
        <f aca="true" t="shared" si="19" ref="H111:H118">G111</f>
        <v>15000</v>
      </c>
      <c r="I111" s="75"/>
      <c r="J111" s="75">
        <f>J112</f>
        <v>0</v>
      </c>
      <c r="K111" s="226">
        <f>K112</f>
        <v>14760</v>
      </c>
      <c r="L111" s="231">
        <f>L112</f>
        <v>14760</v>
      </c>
      <c r="M111" s="231">
        <f>L111*100/G111</f>
        <v>98.4</v>
      </c>
      <c r="N111" s="231">
        <f>SUM(N112:N112)</f>
        <v>0</v>
      </c>
      <c r="O111" s="97"/>
    </row>
    <row r="112" spans="1:15" s="3" customFormat="1" ht="23.25" customHeight="1">
      <c r="A112" s="108">
        <v>71</v>
      </c>
      <c r="B112" s="83">
        <v>75022</v>
      </c>
      <c r="C112" s="108">
        <v>6060</v>
      </c>
      <c r="D112" s="113" t="s">
        <v>146</v>
      </c>
      <c r="E112" s="107">
        <v>2018</v>
      </c>
      <c r="F112" s="110">
        <v>15000</v>
      </c>
      <c r="G112" s="65">
        <v>15000</v>
      </c>
      <c r="H112" s="65">
        <f t="shared" si="19"/>
        <v>15000</v>
      </c>
      <c r="I112" s="65"/>
      <c r="J112" s="110"/>
      <c r="K112" s="219">
        <f>L112+N112</f>
        <v>14760</v>
      </c>
      <c r="L112" s="218">
        <v>14760</v>
      </c>
      <c r="M112" s="218">
        <f>L112*100/G112</f>
        <v>98.4</v>
      </c>
      <c r="N112" s="167"/>
      <c r="O112" s="187" t="s">
        <v>109</v>
      </c>
    </row>
    <row r="113" spans="1:15" s="3" customFormat="1" ht="12.75">
      <c r="A113" s="108"/>
      <c r="B113" s="83"/>
      <c r="C113" s="108"/>
      <c r="D113" s="95" t="s">
        <v>147</v>
      </c>
      <c r="E113" s="96"/>
      <c r="F113" s="75">
        <f>SUM(F114)</f>
        <v>100000</v>
      </c>
      <c r="G113" s="75">
        <f>SUM(G114)</f>
        <v>100000</v>
      </c>
      <c r="H113" s="75">
        <f t="shared" si="19"/>
        <v>100000</v>
      </c>
      <c r="I113" s="75"/>
      <c r="J113" s="75">
        <f>SUM(J114:J116)</f>
        <v>0</v>
      </c>
      <c r="K113" s="226">
        <f>SUM(K114)</f>
        <v>99015</v>
      </c>
      <c r="L113" s="231">
        <f>SUM(L114)</f>
        <v>99015</v>
      </c>
      <c r="M113" s="231">
        <f>SUM(M114:M114)</f>
        <v>99.015</v>
      </c>
      <c r="N113" s="231">
        <f>SUM(N114:N114)</f>
        <v>0</v>
      </c>
      <c r="O113" s="97"/>
    </row>
    <row r="114" spans="1:15" s="3" customFormat="1" ht="42" customHeight="1">
      <c r="A114" s="108">
        <v>72</v>
      </c>
      <c r="B114" s="83">
        <v>75023</v>
      </c>
      <c r="C114" s="108">
        <v>6050</v>
      </c>
      <c r="D114" s="113" t="s">
        <v>148</v>
      </c>
      <c r="E114" s="107">
        <v>2018</v>
      </c>
      <c r="F114" s="110">
        <v>100000</v>
      </c>
      <c r="G114" s="65">
        <v>100000</v>
      </c>
      <c r="H114" s="65">
        <f t="shared" si="19"/>
        <v>100000</v>
      </c>
      <c r="I114" s="65"/>
      <c r="J114" s="110"/>
      <c r="K114" s="219">
        <f>L114</f>
        <v>99015</v>
      </c>
      <c r="L114" s="218">
        <v>99015</v>
      </c>
      <c r="M114" s="218">
        <f>L114*100/G114</f>
        <v>99.015</v>
      </c>
      <c r="N114" s="167"/>
      <c r="O114" s="187" t="s">
        <v>109</v>
      </c>
    </row>
    <row r="115" spans="1:15" s="3" customFormat="1" ht="17.25" customHeight="1">
      <c r="A115" s="108"/>
      <c r="B115" s="83"/>
      <c r="C115" s="108"/>
      <c r="D115" s="95" t="s">
        <v>58</v>
      </c>
      <c r="E115" s="200"/>
      <c r="F115" s="201">
        <f>F116</f>
        <v>115228</v>
      </c>
      <c r="G115" s="202">
        <f>G116</f>
        <v>115228</v>
      </c>
      <c r="H115" s="202">
        <f t="shared" si="19"/>
        <v>115228</v>
      </c>
      <c r="I115" s="202"/>
      <c r="J115" s="201"/>
      <c r="K115" s="170">
        <f>K116</f>
        <v>115227.97</v>
      </c>
      <c r="L115" s="230">
        <f>L116</f>
        <v>115227.97</v>
      </c>
      <c r="M115" s="230">
        <f>L115*100/G115</f>
        <v>99.99997396466136</v>
      </c>
      <c r="N115" s="232">
        <f>N116</f>
        <v>0</v>
      </c>
      <c r="O115" s="187"/>
    </row>
    <row r="116" spans="1:15" s="3" customFormat="1" ht="22.5" customHeight="1">
      <c r="A116" s="108">
        <v>73</v>
      </c>
      <c r="B116" s="83">
        <v>75023</v>
      </c>
      <c r="C116" s="108">
        <v>6060</v>
      </c>
      <c r="D116" s="113" t="s">
        <v>149</v>
      </c>
      <c r="E116" s="107">
        <v>2018</v>
      </c>
      <c r="F116" s="110">
        <v>115228</v>
      </c>
      <c r="G116" s="65">
        <v>115228</v>
      </c>
      <c r="H116" s="65">
        <f t="shared" si="19"/>
        <v>115228</v>
      </c>
      <c r="I116" s="65"/>
      <c r="J116" s="110"/>
      <c r="K116" s="219">
        <f>L116</f>
        <v>115227.97</v>
      </c>
      <c r="L116" s="218">
        <v>115227.97</v>
      </c>
      <c r="M116" s="218">
        <f>L116*100/G116</f>
        <v>99.99997396466136</v>
      </c>
      <c r="N116" s="167"/>
      <c r="O116" s="89" t="s">
        <v>109</v>
      </c>
    </row>
    <row r="117" spans="1:15" s="3" customFormat="1" ht="15" customHeight="1">
      <c r="A117" s="108"/>
      <c r="B117" s="83"/>
      <c r="C117" s="108"/>
      <c r="D117" s="95" t="s">
        <v>96</v>
      </c>
      <c r="E117" s="96"/>
      <c r="F117" s="75">
        <f>F118</f>
        <v>67650</v>
      </c>
      <c r="G117" s="75">
        <f>G118</f>
        <v>0</v>
      </c>
      <c r="H117" s="65">
        <f t="shared" si="19"/>
        <v>0</v>
      </c>
      <c r="I117" s="65"/>
      <c r="J117" s="75">
        <f>J118</f>
        <v>0</v>
      </c>
      <c r="K117" s="226">
        <f>K118</f>
        <v>0</v>
      </c>
      <c r="L117" s="231">
        <f>L118</f>
        <v>0</v>
      </c>
      <c r="M117" s="218"/>
      <c r="N117" s="231">
        <f>SUM(N118:N118)</f>
        <v>0</v>
      </c>
      <c r="O117" s="97"/>
    </row>
    <row r="118" spans="1:15" s="3" customFormat="1" ht="24.75" customHeight="1">
      <c r="A118" s="108">
        <v>74</v>
      </c>
      <c r="B118" s="83">
        <v>75075</v>
      </c>
      <c r="C118" s="108">
        <v>6050</v>
      </c>
      <c r="D118" s="113" t="s">
        <v>69</v>
      </c>
      <c r="E118" s="107" t="s">
        <v>65</v>
      </c>
      <c r="F118" s="110">
        <v>67650</v>
      </c>
      <c r="G118" s="65"/>
      <c r="H118" s="65">
        <f t="shared" si="19"/>
        <v>0</v>
      </c>
      <c r="I118" s="65"/>
      <c r="J118" s="110"/>
      <c r="K118" s="219">
        <f>G118+J118</f>
        <v>0</v>
      </c>
      <c r="L118" s="218">
        <f>K118</f>
        <v>0</v>
      </c>
      <c r="M118" s="218"/>
      <c r="N118" s="167"/>
      <c r="O118" s="89" t="s">
        <v>109</v>
      </c>
    </row>
    <row r="119" spans="1:15" s="3" customFormat="1" ht="15" customHeight="1">
      <c r="A119" s="13"/>
      <c r="B119" s="14" t="s">
        <v>1</v>
      </c>
      <c r="C119" s="77"/>
      <c r="D119" s="28" t="s">
        <v>32</v>
      </c>
      <c r="E119" s="37"/>
      <c r="F119" s="82">
        <f aca="true" t="shared" si="20" ref="F119:L119">F120+F128</f>
        <v>137505</v>
      </c>
      <c r="G119" s="82">
        <f t="shared" si="20"/>
        <v>137505</v>
      </c>
      <c r="H119" s="82">
        <f t="shared" si="20"/>
        <v>77309</v>
      </c>
      <c r="I119" s="82">
        <f t="shared" si="20"/>
        <v>60196</v>
      </c>
      <c r="J119" s="82">
        <f t="shared" si="20"/>
        <v>0</v>
      </c>
      <c r="K119" s="168">
        <f t="shared" si="20"/>
        <v>137235.44</v>
      </c>
      <c r="L119" s="168">
        <f t="shared" si="20"/>
        <v>137235.44</v>
      </c>
      <c r="M119" s="168">
        <f aca="true" t="shared" si="21" ref="M119:M129">L119*100/G119</f>
        <v>99.80396349223665</v>
      </c>
      <c r="N119" s="168"/>
      <c r="O119" s="52"/>
    </row>
    <row r="120" spans="1:15" s="3" customFormat="1" ht="12.75">
      <c r="A120" s="32"/>
      <c r="B120" s="33"/>
      <c r="C120" s="34"/>
      <c r="D120" s="35" t="s">
        <v>153</v>
      </c>
      <c r="E120" s="36"/>
      <c r="F120" s="85">
        <f aca="true" t="shared" si="22" ref="F120:K120">SUM(F121:F126)</f>
        <v>124505</v>
      </c>
      <c r="G120" s="85">
        <f t="shared" si="22"/>
        <v>124505</v>
      </c>
      <c r="H120" s="85">
        <f t="shared" si="22"/>
        <v>64309</v>
      </c>
      <c r="I120" s="85">
        <f t="shared" si="22"/>
        <v>60196</v>
      </c>
      <c r="J120" s="85">
        <f t="shared" si="22"/>
        <v>0</v>
      </c>
      <c r="K120" s="170">
        <f t="shared" si="22"/>
        <v>124504.94</v>
      </c>
      <c r="L120" s="233">
        <f>L121+L122+L124+L126</f>
        <v>124504.94</v>
      </c>
      <c r="M120" s="168">
        <f t="shared" si="21"/>
        <v>99.99995180916429</v>
      </c>
      <c r="N120" s="234"/>
      <c r="O120" s="56"/>
    </row>
    <row r="121" spans="1:15" ht="20.25" customHeight="1">
      <c r="A121" s="87">
        <v>75</v>
      </c>
      <c r="B121" s="81">
        <v>75412</v>
      </c>
      <c r="C121" s="87">
        <v>6050</v>
      </c>
      <c r="D121" s="51" t="s">
        <v>150</v>
      </c>
      <c r="E121" s="193">
        <v>2018</v>
      </c>
      <c r="F121" s="90">
        <v>14760</v>
      </c>
      <c r="G121" s="91">
        <v>14760</v>
      </c>
      <c r="H121" s="110">
        <f>G121</f>
        <v>14760</v>
      </c>
      <c r="I121" s="110"/>
      <c r="J121" s="90"/>
      <c r="K121" s="219">
        <f>L121+N121</f>
        <v>14760</v>
      </c>
      <c r="L121" s="222">
        <v>14760</v>
      </c>
      <c r="M121" s="223">
        <f t="shared" si="21"/>
        <v>100</v>
      </c>
      <c r="N121" s="235"/>
      <c r="O121" s="187" t="s">
        <v>109</v>
      </c>
    </row>
    <row r="122" spans="1:15" ht="16.5" customHeight="1">
      <c r="A122" s="337">
        <v>76</v>
      </c>
      <c r="B122" s="337">
        <v>75412</v>
      </c>
      <c r="C122" s="338">
        <v>6060</v>
      </c>
      <c r="D122" s="340" t="s">
        <v>151</v>
      </c>
      <c r="E122" s="302">
        <v>2018</v>
      </c>
      <c r="F122" s="354">
        <v>17400</v>
      </c>
      <c r="G122" s="354">
        <v>17400</v>
      </c>
      <c r="H122" s="354">
        <v>174</v>
      </c>
      <c r="I122" s="354">
        <v>17226</v>
      </c>
      <c r="J122" s="354"/>
      <c r="K122" s="309">
        <f>L122+N122</f>
        <v>17400</v>
      </c>
      <c r="L122" s="282">
        <v>17400</v>
      </c>
      <c r="M122" s="355">
        <f t="shared" si="21"/>
        <v>100</v>
      </c>
      <c r="N122" s="356"/>
      <c r="O122" s="310" t="s">
        <v>109</v>
      </c>
    </row>
    <row r="123" spans="1:15" ht="15.75" customHeight="1">
      <c r="A123" s="324"/>
      <c r="B123" s="324"/>
      <c r="C123" s="339"/>
      <c r="D123" s="341"/>
      <c r="E123" s="301"/>
      <c r="F123" s="296"/>
      <c r="G123" s="296"/>
      <c r="H123" s="296"/>
      <c r="I123" s="296"/>
      <c r="J123" s="296"/>
      <c r="K123" s="296"/>
      <c r="L123" s="236">
        <v>17226</v>
      </c>
      <c r="M123" s="299"/>
      <c r="N123" s="299"/>
      <c r="O123" s="301"/>
    </row>
    <row r="124" spans="1:15" ht="15" customHeight="1">
      <c r="A124" s="337">
        <v>77</v>
      </c>
      <c r="B124" s="337">
        <v>75412</v>
      </c>
      <c r="C124" s="337">
        <v>6060</v>
      </c>
      <c r="D124" s="357" t="s">
        <v>154</v>
      </c>
      <c r="E124" s="302">
        <v>2018</v>
      </c>
      <c r="F124" s="354">
        <v>23000</v>
      </c>
      <c r="G124" s="354">
        <v>23000</v>
      </c>
      <c r="H124" s="354">
        <v>230</v>
      </c>
      <c r="I124" s="354">
        <v>22770</v>
      </c>
      <c r="J124" s="354"/>
      <c r="K124" s="309">
        <f>L124+N124</f>
        <v>23000</v>
      </c>
      <c r="L124" s="282">
        <v>23000</v>
      </c>
      <c r="M124" s="355">
        <f t="shared" si="21"/>
        <v>100</v>
      </c>
      <c r="N124" s="356"/>
      <c r="O124" s="310" t="s">
        <v>109</v>
      </c>
    </row>
    <row r="125" spans="1:15" ht="18" customHeight="1">
      <c r="A125" s="324"/>
      <c r="B125" s="324"/>
      <c r="C125" s="324"/>
      <c r="D125" s="358"/>
      <c r="E125" s="301"/>
      <c r="F125" s="296"/>
      <c r="G125" s="296"/>
      <c r="H125" s="296"/>
      <c r="I125" s="296"/>
      <c r="J125" s="296"/>
      <c r="K125" s="296"/>
      <c r="L125" s="236">
        <v>22770</v>
      </c>
      <c r="M125" s="299"/>
      <c r="N125" s="299"/>
      <c r="O125" s="301"/>
    </row>
    <row r="126" spans="1:15" ht="26.25" customHeight="1">
      <c r="A126" s="337">
        <v>78</v>
      </c>
      <c r="B126" s="337">
        <v>75412</v>
      </c>
      <c r="C126" s="337">
        <v>6060</v>
      </c>
      <c r="D126" s="322" t="s">
        <v>152</v>
      </c>
      <c r="E126" s="302">
        <v>2018</v>
      </c>
      <c r="F126" s="354">
        <v>69345</v>
      </c>
      <c r="G126" s="354">
        <v>69345</v>
      </c>
      <c r="H126" s="354">
        <v>49145</v>
      </c>
      <c r="I126" s="354">
        <v>20200</v>
      </c>
      <c r="J126" s="354"/>
      <c r="K126" s="309">
        <f>L126+N126</f>
        <v>69344.94</v>
      </c>
      <c r="L126" s="282">
        <v>69344.94</v>
      </c>
      <c r="M126" s="355">
        <f t="shared" si="21"/>
        <v>99.99991347609777</v>
      </c>
      <c r="N126" s="356"/>
      <c r="O126" s="310" t="s">
        <v>109</v>
      </c>
    </row>
    <row r="127" spans="1:15" ht="24.75" customHeight="1">
      <c r="A127" s="324"/>
      <c r="B127" s="324"/>
      <c r="C127" s="324"/>
      <c r="D127" s="304"/>
      <c r="E127" s="301"/>
      <c r="F127" s="296"/>
      <c r="G127" s="296"/>
      <c r="H127" s="296"/>
      <c r="I127" s="296"/>
      <c r="J127" s="296"/>
      <c r="K127" s="296"/>
      <c r="L127" s="236">
        <v>20200</v>
      </c>
      <c r="M127" s="299"/>
      <c r="N127" s="299"/>
      <c r="O127" s="301"/>
    </row>
    <row r="128" spans="1:15" ht="12.75" customHeight="1">
      <c r="A128" s="123"/>
      <c r="B128" s="33"/>
      <c r="C128" s="124"/>
      <c r="D128" s="125" t="s">
        <v>156</v>
      </c>
      <c r="E128" s="126"/>
      <c r="F128" s="85">
        <f>F129</f>
        <v>13000</v>
      </c>
      <c r="G128" s="85">
        <f>G129</f>
        <v>13000</v>
      </c>
      <c r="H128" s="85">
        <f>H129</f>
        <v>13000</v>
      </c>
      <c r="I128" s="85"/>
      <c r="J128" s="85">
        <f>J129</f>
        <v>0</v>
      </c>
      <c r="K128" s="233">
        <f>K129</f>
        <v>12730.5</v>
      </c>
      <c r="L128" s="233">
        <f>L129</f>
        <v>12730.5</v>
      </c>
      <c r="M128" s="233">
        <f t="shared" si="21"/>
        <v>97.92692307692307</v>
      </c>
      <c r="N128" s="233"/>
      <c r="O128" s="122"/>
    </row>
    <row r="129" spans="1:15" ht="12" customHeight="1">
      <c r="A129" s="203">
        <v>79</v>
      </c>
      <c r="B129" s="203">
        <v>75495</v>
      </c>
      <c r="C129" s="153">
        <v>6060</v>
      </c>
      <c r="D129" s="203" t="s">
        <v>155</v>
      </c>
      <c r="E129" s="161">
        <v>2018</v>
      </c>
      <c r="F129" s="204">
        <v>13000</v>
      </c>
      <c r="G129" s="152">
        <v>13000</v>
      </c>
      <c r="H129" s="152">
        <f>G129</f>
        <v>13000</v>
      </c>
      <c r="I129" s="152"/>
      <c r="J129" s="152"/>
      <c r="K129" s="237">
        <f>L129</f>
        <v>12730.5</v>
      </c>
      <c r="L129" s="236">
        <v>12730.5</v>
      </c>
      <c r="M129" s="237">
        <f t="shared" si="21"/>
        <v>97.92692307692307</v>
      </c>
      <c r="N129" s="238"/>
      <c r="O129" s="194" t="s">
        <v>109</v>
      </c>
    </row>
    <row r="130" spans="1:15" ht="13.5" customHeight="1">
      <c r="A130" s="13"/>
      <c r="B130" s="14" t="s">
        <v>1</v>
      </c>
      <c r="C130" s="77"/>
      <c r="D130" s="28" t="s">
        <v>208</v>
      </c>
      <c r="E130" s="37"/>
      <c r="F130" s="82">
        <f>F131+F132</f>
        <v>72163053</v>
      </c>
      <c r="G130" s="82">
        <f>G131+G132</f>
        <v>4320804</v>
      </c>
      <c r="H130" s="82">
        <f>H131+H132</f>
        <v>4320804</v>
      </c>
      <c r="I130" s="82"/>
      <c r="J130" s="82">
        <f>J131+J132</f>
        <v>0</v>
      </c>
      <c r="K130" s="168">
        <f>K131+K132</f>
        <v>4051139.49</v>
      </c>
      <c r="L130" s="168">
        <f>L131+L132</f>
        <v>3951890.86</v>
      </c>
      <c r="M130" s="168">
        <f aca="true" t="shared" si="23" ref="M130:M146">L130*100/G130</f>
        <v>91.46193301061561</v>
      </c>
      <c r="N130" s="168">
        <f>N133+N136+N143+N145</f>
        <v>99248.63</v>
      </c>
      <c r="O130" s="52"/>
    </row>
    <row r="131" spans="1:15" ht="14.25" customHeight="1">
      <c r="A131" s="42"/>
      <c r="B131" s="43"/>
      <c r="C131" s="44"/>
      <c r="D131" s="48" t="s">
        <v>24</v>
      </c>
      <c r="E131" s="49"/>
      <c r="F131" s="50">
        <f>F136+F145</f>
        <v>403000</v>
      </c>
      <c r="G131" s="88">
        <f>G136+G145</f>
        <v>403000</v>
      </c>
      <c r="H131" s="88">
        <f>H136+H145</f>
        <v>403000</v>
      </c>
      <c r="I131" s="88"/>
      <c r="J131" s="88">
        <f>J136+J145+J148</f>
        <v>0</v>
      </c>
      <c r="K131" s="229">
        <f>K136+K145</f>
        <v>402885.08999999997</v>
      </c>
      <c r="L131" s="229">
        <f>L136+L145</f>
        <v>402885.08999999997</v>
      </c>
      <c r="M131" s="229">
        <f t="shared" si="23"/>
        <v>99.97148635235732</v>
      </c>
      <c r="N131" s="176"/>
      <c r="O131" s="55"/>
    </row>
    <row r="132" spans="1:15" ht="14.25" customHeight="1">
      <c r="A132" s="42"/>
      <c r="B132" s="43"/>
      <c r="C132" s="44"/>
      <c r="D132" s="48" t="s">
        <v>25</v>
      </c>
      <c r="E132" s="49"/>
      <c r="F132" s="50">
        <f>F133+F143</f>
        <v>71760053</v>
      </c>
      <c r="G132" s="88">
        <f>G133+G143</f>
        <v>3917804</v>
      </c>
      <c r="H132" s="88">
        <f>H133+H143</f>
        <v>3917804</v>
      </c>
      <c r="I132" s="88"/>
      <c r="J132" s="88">
        <f>J133+J143</f>
        <v>0</v>
      </c>
      <c r="K132" s="229">
        <f>K133+K143</f>
        <v>3648254.4000000004</v>
      </c>
      <c r="L132" s="229">
        <f>L133+L143</f>
        <v>3549005.77</v>
      </c>
      <c r="M132" s="229">
        <f t="shared" si="23"/>
        <v>90.58660846739653</v>
      </c>
      <c r="N132" s="176"/>
      <c r="O132" s="55"/>
    </row>
    <row r="133" spans="1:15" ht="15" customHeight="1">
      <c r="A133" s="32"/>
      <c r="B133" s="33"/>
      <c r="C133" s="34"/>
      <c r="D133" s="35" t="s">
        <v>19</v>
      </c>
      <c r="E133" s="36"/>
      <c r="F133" s="85">
        <f>SUM(F134:F135)</f>
        <v>60660000</v>
      </c>
      <c r="G133" s="103">
        <f aca="true" t="shared" si="24" ref="G133:N133">SUM(G134:G135)</f>
        <v>3410000</v>
      </c>
      <c r="H133" s="103">
        <f t="shared" si="24"/>
        <v>3410000</v>
      </c>
      <c r="I133" s="103"/>
      <c r="J133" s="103">
        <f t="shared" si="24"/>
        <v>0</v>
      </c>
      <c r="K133" s="233">
        <f>SUM(K134:K135)</f>
        <v>3044881.2</v>
      </c>
      <c r="L133" s="233">
        <f>SUM(L134:L135)</f>
        <v>3044881.2</v>
      </c>
      <c r="M133" s="233">
        <f t="shared" si="23"/>
        <v>89.29270381231672</v>
      </c>
      <c r="N133" s="233">
        <f t="shared" si="24"/>
        <v>0</v>
      </c>
      <c r="O133" s="56"/>
    </row>
    <row r="134" spans="1:15" ht="13.5" customHeight="1">
      <c r="A134" s="108">
        <v>80</v>
      </c>
      <c r="B134" s="81">
        <v>80101</v>
      </c>
      <c r="C134" s="108">
        <v>6050</v>
      </c>
      <c r="D134" s="51" t="s">
        <v>162</v>
      </c>
      <c r="E134" s="193" t="s">
        <v>136</v>
      </c>
      <c r="F134" s="110">
        <v>22340000</v>
      </c>
      <c r="G134" s="62">
        <v>330000</v>
      </c>
      <c r="H134" s="62">
        <f>G134</f>
        <v>330000</v>
      </c>
      <c r="I134" s="62"/>
      <c r="J134" s="110"/>
      <c r="K134" s="218">
        <f>L134+N134</f>
        <v>308690</v>
      </c>
      <c r="L134" s="167">
        <v>308690</v>
      </c>
      <c r="M134" s="223">
        <f t="shared" si="23"/>
        <v>93.54242424242425</v>
      </c>
      <c r="N134" s="235"/>
      <c r="O134" s="89" t="s">
        <v>110</v>
      </c>
    </row>
    <row r="135" spans="1:15" ht="12.75" customHeight="1">
      <c r="A135" s="108">
        <v>81</v>
      </c>
      <c r="B135" s="81">
        <v>80101</v>
      </c>
      <c r="C135" s="87">
        <v>6050</v>
      </c>
      <c r="D135" s="51" t="s">
        <v>163</v>
      </c>
      <c r="E135" s="193" t="s">
        <v>136</v>
      </c>
      <c r="F135" s="59">
        <v>38320000</v>
      </c>
      <c r="G135" s="66">
        <v>3080000</v>
      </c>
      <c r="H135" s="66">
        <f>G135</f>
        <v>3080000</v>
      </c>
      <c r="I135" s="66"/>
      <c r="J135" s="92"/>
      <c r="K135" s="218">
        <f>L135+N135</f>
        <v>2736191.2</v>
      </c>
      <c r="L135" s="239">
        <v>2736191.2</v>
      </c>
      <c r="M135" s="223">
        <f t="shared" si="23"/>
        <v>88.83737662337663</v>
      </c>
      <c r="N135" s="240"/>
      <c r="O135" s="89" t="s">
        <v>110</v>
      </c>
    </row>
    <row r="136" spans="1:15" ht="14.25" customHeight="1">
      <c r="A136" s="32"/>
      <c r="B136" s="33"/>
      <c r="C136" s="34"/>
      <c r="D136" s="35" t="s">
        <v>43</v>
      </c>
      <c r="E136" s="36"/>
      <c r="F136" s="85">
        <f>SUM(F137:F142)</f>
        <v>303000</v>
      </c>
      <c r="G136" s="85">
        <f>SUM(G137:G142)</f>
        <v>303000</v>
      </c>
      <c r="H136" s="85">
        <f>SUM(H137:H142)</f>
        <v>303000</v>
      </c>
      <c r="I136" s="85"/>
      <c r="J136" s="85">
        <f>SUM(J137:J142)</f>
        <v>0</v>
      </c>
      <c r="K136" s="233">
        <f>SUM(K137:K142)</f>
        <v>302885.08999999997</v>
      </c>
      <c r="L136" s="233">
        <f>SUM(L137:L142)</f>
        <v>302885.08999999997</v>
      </c>
      <c r="M136" s="234">
        <f>L136*100/G136</f>
        <v>99.96207590759074</v>
      </c>
      <c r="N136" s="234"/>
      <c r="O136" s="56"/>
    </row>
    <row r="137" spans="1:15" ht="22.5" customHeight="1">
      <c r="A137" s="108">
        <v>82</v>
      </c>
      <c r="B137" s="81">
        <v>80101</v>
      </c>
      <c r="C137" s="108">
        <v>6060</v>
      </c>
      <c r="D137" s="51" t="s">
        <v>157</v>
      </c>
      <c r="E137" s="161">
        <v>2018</v>
      </c>
      <c r="F137" s="110">
        <v>50000</v>
      </c>
      <c r="G137" s="64">
        <v>50000</v>
      </c>
      <c r="H137" s="64">
        <f aca="true" t="shared" si="25" ref="H137:H142">G137</f>
        <v>50000</v>
      </c>
      <c r="I137" s="64"/>
      <c r="J137" s="110"/>
      <c r="K137" s="218">
        <f aca="true" t="shared" si="26" ref="K137:K142">L137</f>
        <v>50000</v>
      </c>
      <c r="L137" s="167">
        <v>50000</v>
      </c>
      <c r="M137" s="223">
        <f t="shared" si="23"/>
        <v>100</v>
      </c>
      <c r="N137" s="235"/>
      <c r="O137" s="189" t="s">
        <v>109</v>
      </c>
    </row>
    <row r="138" spans="1:15" ht="22.5" customHeight="1">
      <c r="A138" s="108">
        <v>83</v>
      </c>
      <c r="B138" s="81">
        <v>80101</v>
      </c>
      <c r="C138" s="108">
        <v>6060</v>
      </c>
      <c r="D138" s="51" t="s">
        <v>158</v>
      </c>
      <c r="E138" s="161">
        <v>2018</v>
      </c>
      <c r="F138" s="110">
        <v>30000</v>
      </c>
      <c r="G138" s="64">
        <v>30000</v>
      </c>
      <c r="H138" s="64">
        <f t="shared" si="25"/>
        <v>30000</v>
      </c>
      <c r="I138" s="64"/>
      <c r="J138" s="110"/>
      <c r="K138" s="218">
        <f t="shared" si="26"/>
        <v>29988</v>
      </c>
      <c r="L138" s="167">
        <v>29988</v>
      </c>
      <c r="M138" s="223">
        <f t="shared" si="23"/>
        <v>99.96</v>
      </c>
      <c r="N138" s="235"/>
      <c r="O138" s="89" t="s">
        <v>109</v>
      </c>
    </row>
    <row r="139" spans="1:15" ht="22.5" customHeight="1">
      <c r="A139" s="108">
        <v>84</v>
      </c>
      <c r="B139" s="81">
        <v>80101</v>
      </c>
      <c r="C139" s="108">
        <v>6060</v>
      </c>
      <c r="D139" s="51" t="s">
        <v>159</v>
      </c>
      <c r="E139" s="161">
        <v>2018</v>
      </c>
      <c r="F139" s="110">
        <v>50000</v>
      </c>
      <c r="G139" s="64">
        <v>50000</v>
      </c>
      <c r="H139" s="64">
        <f t="shared" si="25"/>
        <v>50000</v>
      </c>
      <c r="I139" s="64"/>
      <c r="J139" s="110"/>
      <c r="K139" s="218">
        <f t="shared" si="26"/>
        <v>50000</v>
      </c>
      <c r="L139" s="167">
        <v>50000</v>
      </c>
      <c r="M139" s="223">
        <f t="shared" si="23"/>
        <v>100</v>
      </c>
      <c r="N139" s="235"/>
      <c r="O139" s="187" t="s">
        <v>109</v>
      </c>
    </row>
    <row r="140" spans="1:15" ht="22.5" customHeight="1">
      <c r="A140" s="108">
        <v>85</v>
      </c>
      <c r="B140" s="81">
        <v>80101</v>
      </c>
      <c r="C140" s="108">
        <v>6060</v>
      </c>
      <c r="D140" s="51" t="s">
        <v>210</v>
      </c>
      <c r="E140" s="161">
        <v>2018</v>
      </c>
      <c r="F140" s="110">
        <v>72000</v>
      </c>
      <c r="G140" s="64">
        <v>72000</v>
      </c>
      <c r="H140" s="64">
        <f t="shared" si="25"/>
        <v>72000</v>
      </c>
      <c r="I140" s="64"/>
      <c r="J140" s="110"/>
      <c r="K140" s="218">
        <f t="shared" si="26"/>
        <v>71999.99</v>
      </c>
      <c r="L140" s="167">
        <v>71999.99</v>
      </c>
      <c r="M140" s="223">
        <f t="shared" si="23"/>
        <v>99.99998611111113</v>
      </c>
      <c r="N140" s="235"/>
      <c r="O140" s="187" t="s">
        <v>109</v>
      </c>
    </row>
    <row r="141" spans="1:15" ht="23.25" customHeight="1">
      <c r="A141" s="108">
        <v>86</v>
      </c>
      <c r="B141" s="81">
        <v>80101</v>
      </c>
      <c r="C141" s="108">
        <v>6060</v>
      </c>
      <c r="D141" s="51" t="s">
        <v>160</v>
      </c>
      <c r="E141" s="161">
        <v>2018</v>
      </c>
      <c r="F141" s="110">
        <v>40000</v>
      </c>
      <c r="G141" s="64">
        <v>40000</v>
      </c>
      <c r="H141" s="64">
        <f t="shared" si="25"/>
        <v>40000</v>
      </c>
      <c r="I141" s="64"/>
      <c r="J141" s="110"/>
      <c r="K141" s="218">
        <f t="shared" si="26"/>
        <v>39975</v>
      </c>
      <c r="L141" s="167">
        <v>39975</v>
      </c>
      <c r="M141" s="223">
        <f t="shared" si="23"/>
        <v>99.9375</v>
      </c>
      <c r="N141" s="235"/>
      <c r="O141" s="187" t="s">
        <v>109</v>
      </c>
    </row>
    <row r="142" spans="1:15" ht="22.5" customHeight="1">
      <c r="A142" s="108">
        <v>87</v>
      </c>
      <c r="B142" s="81">
        <v>80101</v>
      </c>
      <c r="C142" s="108">
        <v>6060</v>
      </c>
      <c r="D142" s="51" t="s">
        <v>161</v>
      </c>
      <c r="E142" s="161">
        <v>2018</v>
      </c>
      <c r="F142" s="110">
        <v>61000</v>
      </c>
      <c r="G142" s="64">
        <v>61000</v>
      </c>
      <c r="H142" s="64">
        <f t="shared" si="25"/>
        <v>61000</v>
      </c>
      <c r="I142" s="64"/>
      <c r="J142" s="110"/>
      <c r="K142" s="218">
        <f t="shared" si="26"/>
        <v>60922.1</v>
      </c>
      <c r="L142" s="167">
        <v>60922.1</v>
      </c>
      <c r="M142" s="223">
        <f t="shared" si="23"/>
        <v>99.87229508196721</v>
      </c>
      <c r="N142" s="235"/>
      <c r="O142" s="187" t="s">
        <v>109</v>
      </c>
    </row>
    <row r="143" spans="1:15" ht="14.25" customHeight="1">
      <c r="A143" s="32"/>
      <c r="B143" s="33"/>
      <c r="C143" s="34"/>
      <c r="D143" s="35" t="s">
        <v>38</v>
      </c>
      <c r="E143" s="93"/>
      <c r="F143" s="85">
        <f aca="true" t="shared" si="27" ref="F143:L143">F144</f>
        <v>11100053</v>
      </c>
      <c r="G143" s="85">
        <f t="shared" si="27"/>
        <v>507804</v>
      </c>
      <c r="H143" s="85">
        <f t="shared" si="27"/>
        <v>507804</v>
      </c>
      <c r="I143" s="85"/>
      <c r="J143" s="85">
        <f t="shared" si="27"/>
        <v>0</v>
      </c>
      <c r="K143" s="233">
        <f>K144</f>
        <v>603373.2</v>
      </c>
      <c r="L143" s="233">
        <f t="shared" si="27"/>
        <v>504124.57</v>
      </c>
      <c r="M143" s="234">
        <f t="shared" si="23"/>
        <v>99.27542319477594</v>
      </c>
      <c r="N143" s="234">
        <f>N144</f>
        <v>99248.63</v>
      </c>
      <c r="O143" s="56"/>
    </row>
    <row r="144" spans="1:15" ht="22.5" customHeight="1">
      <c r="A144" s="108">
        <v>88</v>
      </c>
      <c r="B144" s="81">
        <v>80104</v>
      </c>
      <c r="C144" s="108">
        <v>6050</v>
      </c>
      <c r="D144" s="51" t="s">
        <v>39</v>
      </c>
      <c r="E144" s="107" t="s">
        <v>92</v>
      </c>
      <c r="F144" s="110">
        <v>11100053</v>
      </c>
      <c r="G144" s="110">
        <v>507804</v>
      </c>
      <c r="H144" s="110">
        <f>G144</f>
        <v>507804</v>
      </c>
      <c r="I144" s="110"/>
      <c r="J144" s="110"/>
      <c r="K144" s="218">
        <f>L144+N144</f>
        <v>603373.2</v>
      </c>
      <c r="L144" s="167">
        <v>504124.57</v>
      </c>
      <c r="M144" s="241">
        <f t="shared" si="23"/>
        <v>99.27542319477594</v>
      </c>
      <c r="N144" s="240">
        <v>99248.63</v>
      </c>
      <c r="O144" s="89" t="s">
        <v>110</v>
      </c>
    </row>
    <row r="145" spans="1:15" ht="15" customHeight="1">
      <c r="A145" s="32"/>
      <c r="B145" s="33"/>
      <c r="C145" s="34"/>
      <c r="D145" s="35" t="s">
        <v>82</v>
      </c>
      <c r="E145" s="93"/>
      <c r="F145" s="85">
        <f aca="true" t="shared" si="28" ref="F145:L145">F146</f>
        <v>100000</v>
      </c>
      <c r="G145" s="85">
        <f t="shared" si="28"/>
        <v>100000</v>
      </c>
      <c r="H145" s="85">
        <f t="shared" si="28"/>
        <v>100000</v>
      </c>
      <c r="I145" s="85"/>
      <c r="J145" s="85">
        <f t="shared" si="28"/>
        <v>0</v>
      </c>
      <c r="K145" s="233">
        <f>L145</f>
        <v>100000</v>
      </c>
      <c r="L145" s="233">
        <f t="shared" si="28"/>
        <v>100000</v>
      </c>
      <c r="M145" s="234">
        <f t="shared" si="23"/>
        <v>100</v>
      </c>
      <c r="N145" s="234"/>
      <c r="O145" s="56"/>
    </row>
    <row r="146" spans="1:15" ht="22.5" customHeight="1">
      <c r="A146" s="108">
        <v>89</v>
      </c>
      <c r="B146" s="81">
        <v>80104</v>
      </c>
      <c r="C146" s="108">
        <v>6060</v>
      </c>
      <c r="D146" s="51" t="s">
        <v>164</v>
      </c>
      <c r="E146" s="107">
        <v>2018</v>
      </c>
      <c r="F146" s="110">
        <v>100000</v>
      </c>
      <c r="G146" s="110">
        <v>100000</v>
      </c>
      <c r="H146" s="110">
        <f>G146</f>
        <v>100000</v>
      </c>
      <c r="I146" s="110"/>
      <c r="J146" s="110"/>
      <c r="K146" s="218">
        <f>L146</f>
        <v>100000</v>
      </c>
      <c r="L146" s="167">
        <v>100000</v>
      </c>
      <c r="M146" s="241">
        <f t="shared" si="23"/>
        <v>100</v>
      </c>
      <c r="N146" s="240"/>
      <c r="O146" s="187" t="s">
        <v>109</v>
      </c>
    </row>
    <row r="147" spans="1:15" ht="16.5" customHeight="1">
      <c r="A147" s="13"/>
      <c r="B147" s="14" t="s">
        <v>1</v>
      </c>
      <c r="C147" s="77"/>
      <c r="D147" s="28" t="s">
        <v>167</v>
      </c>
      <c r="E147" s="14"/>
      <c r="F147" s="82">
        <f>F148</f>
        <v>117579</v>
      </c>
      <c r="G147" s="82">
        <f>G148</f>
        <v>117579</v>
      </c>
      <c r="H147" s="82">
        <f>H148</f>
        <v>30549</v>
      </c>
      <c r="I147" s="82">
        <f>I148</f>
        <v>87030</v>
      </c>
      <c r="J147" s="82">
        <f>J148+J149</f>
        <v>0</v>
      </c>
      <c r="K147" s="168">
        <f>K148</f>
        <v>117505.02</v>
      </c>
      <c r="L147" s="168">
        <f>L148</f>
        <v>117505.02</v>
      </c>
      <c r="M147" s="168">
        <f>L147*100/G147</f>
        <v>99.93708060112775</v>
      </c>
      <c r="N147" s="168"/>
      <c r="O147" s="52"/>
    </row>
    <row r="148" spans="1:15" ht="14.25" customHeight="1">
      <c r="A148" s="32"/>
      <c r="B148" s="33"/>
      <c r="C148" s="34"/>
      <c r="D148" s="35" t="s">
        <v>166</v>
      </c>
      <c r="E148" s="93"/>
      <c r="F148" s="85">
        <f aca="true" t="shared" si="29" ref="F148:L148">F149</f>
        <v>117579</v>
      </c>
      <c r="G148" s="85">
        <f t="shared" si="29"/>
        <v>117579</v>
      </c>
      <c r="H148" s="85">
        <f t="shared" si="29"/>
        <v>30549</v>
      </c>
      <c r="I148" s="85">
        <f t="shared" si="29"/>
        <v>87030</v>
      </c>
      <c r="J148" s="85">
        <f t="shared" si="29"/>
        <v>0</v>
      </c>
      <c r="K148" s="233">
        <f>K149</f>
        <v>117505.02</v>
      </c>
      <c r="L148" s="233">
        <f t="shared" si="29"/>
        <v>117505.02</v>
      </c>
      <c r="M148" s="234">
        <f>L148*100/G148</f>
        <v>99.93708060112775</v>
      </c>
      <c r="N148" s="234"/>
      <c r="O148" s="56"/>
    </row>
    <row r="149" spans="1:15" ht="14.25" customHeight="1">
      <c r="A149" s="337">
        <v>90</v>
      </c>
      <c r="B149" s="337">
        <v>85295</v>
      </c>
      <c r="C149" s="337">
        <v>6050</v>
      </c>
      <c r="D149" s="360" t="s">
        <v>165</v>
      </c>
      <c r="E149" s="302">
        <v>2018</v>
      </c>
      <c r="F149" s="354">
        <v>117579</v>
      </c>
      <c r="G149" s="354">
        <v>117579</v>
      </c>
      <c r="H149" s="354">
        <v>30549</v>
      </c>
      <c r="I149" s="354">
        <v>87030</v>
      </c>
      <c r="J149" s="354"/>
      <c r="K149" s="359">
        <f>L149</f>
        <v>117505.02</v>
      </c>
      <c r="L149" s="221">
        <v>117505.02</v>
      </c>
      <c r="M149" s="355">
        <f>L149*100/G149</f>
        <v>99.93708060112775</v>
      </c>
      <c r="N149" s="356"/>
      <c r="O149" s="310" t="s">
        <v>109</v>
      </c>
    </row>
    <row r="150" spans="1:15" ht="18" customHeight="1">
      <c r="A150" s="324"/>
      <c r="B150" s="324"/>
      <c r="C150" s="324"/>
      <c r="D150" s="361"/>
      <c r="E150" s="301"/>
      <c r="F150" s="296"/>
      <c r="G150" s="296"/>
      <c r="H150" s="296"/>
      <c r="I150" s="296"/>
      <c r="J150" s="296"/>
      <c r="K150" s="296"/>
      <c r="L150" s="236">
        <v>87030</v>
      </c>
      <c r="M150" s="299"/>
      <c r="N150" s="299"/>
      <c r="O150" s="301"/>
    </row>
    <row r="151" spans="1:15" ht="12" customHeight="1">
      <c r="A151" s="13"/>
      <c r="B151" s="14" t="s">
        <v>1</v>
      </c>
      <c r="C151" s="77"/>
      <c r="D151" s="28" t="s">
        <v>87</v>
      </c>
      <c r="E151" s="14"/>
      <c r="F151" s="82">
        <f>F152</f>
        <v>280000</v>
      </c>
      <c r="G151" s="82">
        <f>G152+G153</f>
        <v>0</v>
      </c>
      <c r="H151" s="82"/>
      <c r="I151" s="82"/>
      <c r="J151" s="82">
        <f>J152+J153</f>
        <v>0</v>
      </c>
      <c r="K151" s="168">
        <f>K152+K153</f>
        <v>0</v>
      </c>
      <c r="L151" s="168">
        <f>L152+L153</f>
        <v>0</v>
      </c>
      <c r="M151" s="168"/>
      <c r="N151" s="168"/>
      <c r="O151" s="52"/>
    </row>
    <row r="152" spans="1:15" ht="12.75">
      <c r="A152" s="63"/>
      <c r="B152" s="45"/>
      <c r="C152" s="47"/>
      <c r="D152" s="95" t="s">
        <v>93</v>
      </c>
      <c r="E152" s="132"/>
      <c r="F152" s="133">
        <f>SUM(F153:F154)</f>
        <v>280000</v>
      </c>
      <c r="G152" s="133">
        <f>SUM(G153:G154)</f>
        <v>0</v>
      </c>
      <c r="H152" s="133"/>
      <c r="I152" s="133"/>
      <c r="J152" s="133">
        <f>SUM(J153:J154)</f>
        <v>0</v>
      </c>
      <c r="K152" s="228">
        <f>SUM(K153:K154)</f>
        <v>0</v>
      </c>
      <c r="L152" s="228">
        <f>SUM(L153:L154)</f>
        <v>0</v>
      </c>
      <c r="M152" s="230"/>
      <c r="N152" s="230"/>
      <c r="O152" s="54"/>
    </row>
    <row r="153" spans="1:15" ht="15.75" customHeight="1">
      <c r="A153" s="323">
        <v>91</v>
      </c>
      <c r="B153" s="139">
        <v>85395</v>
      </c>
      <c r="C153" s="142">
        <v>6057</v>
      </c>
      <c r="D153" s="322" t="s">
        <v>91</v>
      </c>
      <c r="E153" s="302" t="s">
        <v>84</v>
      </c>
      <c r="F153" s="140">
        <v>224000</v>
      </c>
      <c r="G153" s="140"/>
      <c r="H153" s="140"/>
      <c r="I153" s="140"/>
      <c r="J153" s="140"/>
      <c r="K153" s="218">
        <f>G153+J153</f>
        <v>0</v>
      </c>
      <c r="L153" s="222">
        <f>K153</f>
        <v>0</v>
      </c>
      <c r="M153" s="223"/>
      <c r="N153" s="225"/>
      <c r="O153" s="333" t="s">
        <v>111</v>
      </c>
    </row>
    <row r="154" spans="1:15" ht="15" customHeight="1">
      <c r="A154" s="324"/>
      <c r="B154" s="139">
        <v>85395</v>
      </c>
      <c r="C154" s="142">
        <v>6059</v>
      </c>
      <c r="D154" s="304"/>
      <c r="E154" s="301"/>
      <c r="F154" s="140">
        <v>56000</v>
      </c>
      <c r="G154" s="140"/>
      <c r="H154" s="140"/>
      <c r="I154" s="140"/>
      <c r="J154" s="140"/>
      <c r="K154" s="218">
        <f>G154+J154</f>
        <v>0</v>
      </c>
      <c r="L154" s="222">
        <f>K154</f>
        <v>0</v>
      </c>
      <c r="M154" s="223"/>
      <c r="N154" s="225"/>
      <c r="O154" s="334"/>
    </row>
    <row r="155" spans="1:15" ht="18" customHeight="1">
      <c r="A155" s="77"/>
      <c r="B155" s="14"/>
      <c r="C155" s="147"/>
      <c r="D155" s="148" t="s">
        <v>15</v>
      </c>
      <c r="E155" s="149"/>
      <c r="F155" s="82">
        <f>F156+F157</f>
        <v>1262395</v>
      </c>
      <c r="G155" s="82">
        <f aca="true" t="shared" si="30" ref="G155:O155">G156</f>
        <v>307291</v>
      </c>
      <c r="H155" s="82">
        <f t="shared" si="30"/>
        <v>307291</v>
      </c>
      <c r="I155" s="82"/>
      <c r="J155" s="82">
        <f t="shared" si="30"/>
        <v>0</v>
      </c>
      <c r="K155" s="168">
        <f t="shared" si="30"/>
        <v>306270</v>
      </c>
      <c r="L155" s="168">
        <f>L156</f>
        <v>306270</v>
      </c>
      <c r="M155" s="243">
        <f>L155*100/G155</f>
        <v>99.66774165204968</v>
      </c>
      <c r="N155" s="168">
        <f t="shared" si="30"/>
        <v>0</v>
      </c>
      <c r="O155" s="82">
        <f t="shared" si="30"/>
        <v>0</v>
      </c>
    </row>
    <row r="156" spans="1:15" ht="14.25" customHeight="1">
      <c r="A156" s="42"/>
      <c r="B156" s="43"/>
      <c r="C156" s="44"/>
      <c r="D156" s="48" t="s">
        <v>26</v>
      </c>
      <c r="E156" s="49"/>
      <c r="F156" s="88">
        <f aca="true" t="shared" si="31" ref="F156:K156">F159+F160</f>
        <v>307291</v>
      </c>
      <c r="G156" s="88">
        <f t="shared" si="31"/>
        <v>307291</v>
      </c>
      <c r="H156" s="88">
        <f t="shared" si="31"/>
        <v>307291</v>
      </c>
      <c r="I156" s="88">
        <f t="shared" si="31"/>
        <v>0</v>
      </c>
      <c r="J156" s="88">
        <f t="shared" si="31"/>
        <v>0</v>
      </c>
      <c r="K156" s="174">
        <f t="shared" si="31"/>
        <v>306270</v>
      </c>
      <c r="L156" s="229">
        <f>L158+L160</f>
        <v>306270</v>
      </c>
      <c r="M156" s="244">
        <f>L156*100/G156</f>
        <v>99.66774165204968</v>
      </c>
      <c r="N156" s="229"/>
      <c r="O156" s="55"/>
    </row>
    <row r="157" spans="1:15" ht="15" customHeight="1">
      <c r="A157" s="42"/>
      <c r="B157" s="43"/>
      <c r="C157" s="44"/>
      <c r="D157" s="48" t="s">
        <v>89</v>
      </c>
      <c r="E157" s="49"/>
      <c r="F157" s="88">
        <f>F177+F168</f>
        <v>955104</v>
      </c>
      <c r="G157" s="88">
        <f>G177</f>
        <v>0</v>
      </c>
      <c r="H157" s="88"/>
      <c r="I157" s="88"/>
      <c r="J157" s="88">
        <f>J177</f>
        <v>0</v>
      </c>
      <c r="K157" s="174">
        <f>K177</f>
        <v>0</v>
      </c>
      <c r="L157" s="229">
        <f>SUM(L168+L177)</f>
        <v>0</v>
      </c>
      <c r="M157" s="229"/>
      <c r="N157" s="229"/>
      <c r="O157" s="55"/>
    </row>
    <row r="158" spans="1:15" ht="14.25" customHeight="1">
      <c r="A158" s="20"/>
      <c r="B158" s="21"/>
      <c r="C158" s="22"/>
      <c r="D158" s="25" t="s">
        <v>59</v>
      </c>
      <c r="E158" s="23"/>
      <c r="F158" s="24">
        <f aca="true" t="shared" si="32" ref="F158:L158">F159</f>
        <v>25000</v>
      </c>
      <c r="G158" s="24">
        <f t="shared" si="32"/>
        <v>25000</v>
      </c>
      <c r="H158" s="24">
        <f t="shared" si="32"/>
        <v>25000</v>
      </c>
      <c r="I158" s="24"/>
      <c r="J158" s="24">
        <f t="shared" si="32"/>
        <v>0</v>
      </c>
      <c r="K158" s="260">
        <f t="shared" si="32"/>
        <v>24846</v>
      </c>
      <c r="L158" s="245">
        <f t="shared" si="32"/>
        <v>24846</v>
      </c>
      <c r="M158" s="246">
        <f aca="true" t="shared" si="33" ref="M158:M167">L158*100/G158</f>
        <v>99.384</v>
      </c>
      <c r="N158" s="243"/>
      <c r="O158" s="57"/>
    </row>
    <row r="159" spans="1:15" ht="22.5" customHeight="1">
      <c r="A159" s="108">
        <v>92</v>
      </c>
      <c r="B159" s="139">
        <v>90002</v>
      </c>
      <c r="C159" s="142">
        <v>6060</v>
      </c>
      <c r="D159" s="111" t="s">
        <v>168</v>
      </c>
      <c r="E159" s="107">
        <v>2018</v>
      </c>
      <c r="F159" s="140">
        <v>25000</v>
      </c>
      <c r="G159" s="62">
        <v>25000</v>
      </c>
      <c r="H159" s="62">
        <f>G159</f>
        <v>25000</v>
      </c>
      <c r="I159" s="62"/>
      <c r="J159" s="110"/>
      <c r="K159" s="219">
        <f>L159</f>
        <v>24846</v>
      </c>
      <c r="L159" s="218">
        <v>24846</v>
      </c>
      <c r="M159" s="218">
        <f t="shared" si="33"/>
        <v>99.384</v>
      </c>
      <c r="N159" s="167"/>
      <c r="O159" s="89" t="s">
        <v>109</v>
      </c>
    </row>
    <row r="160" spans="1:15" ht="12" customHeight="1">
      <c r="A160" s="20"/>
      <c r="B160" s="29"/>
      <c r="C160" s="22"/>
      <c r="D160" s="30" t="s">
        <v>60</v>
      </c>
      <c r="E160" s="31"/>
      <c r="F160" s="84">
        <f aca="true" t="shared" si="34" ref="F160:K160">SUM(F161:F167)</f>
        <v>282291</v>
      </c>
      <c r="G160" s="84">
        <f t="shared" si="34"/>
        <v>282291</v>
      </c>
      <c r="H160" s="84">
        <f t="shared" si="34"/>
        <v>282291</v>
      </c>
      <c r="I160" s="84">
        <f t="shared" si="34"/>
        <v>0</v>
      </c>
      <c r="J160" s="84">
        <f t="shared" si="34"/>
        <v>0</v>
      </c>
      <c r="K160" s="168">
        <f t="shared" si="34"/>
        <v>281424</v>
      </c>
      <c r="L160" s="247">
        <f>SUM(L161:L167)</f>
        <v>281424</v>
      </c>
      <c r="M160" s="246">
        <f t="shared" si="33"/>
        <v>99.69287012338332</v>
      </c>
      <c r="N160" s="247">
        <f>N161+N166</f>
        <v>0</v>
      </c>
      <c r="O160" s="57"/>
    </row>
    <row r="161" spans="1:15" ht="24.75" customHeight="1">
      <c r="A161" s="63">
        <v>93</v>
      </c>
      <c r="B161" s="81">
        <v>90015</v>
      </c>
      <c r="C161" s="108">
        <v>6050</v>
      </c>
      <c r="D161" s="113" t="s">
        <v>169</v>
      </c>
      <c r="E161" s="193">
        <v>2018</v>
      </c>
      <c r="F161" s="110">
        <v>50000</v>
      </c>
      <c r="G161" s="65">
        <v>50000</v>
      </c>
      <c r="H161" s="65">
        <f aca="true" t="shared" si="35" ref="H161:H167">G161</f>
        <v>50000</v>
      </c>
      <c r="I161" s="65"/>
      <c r="J161" s="62"/>
      <c r="K161" s="219">
        <f>L161</f>
        <v>49815</v>
      </c>
      <c r="L161" s="218">
        <v>49815</v>
      </c>
      <c r="M161" s="218">
        <f t="shared" si="33"/>
        <v>99.63</v>
      </c>
      <c r="N161" s="167"/>
      <c r="O161" s="187" t="s">
        <v>109</v>
      </c>
    </row>
    <row r="162" spans="1:15" ht="25.5" customHeight="1">
      <c r="A162" s="63">
        <v>94</v>
      </c>
      <c r="B162" s="81">
        <v>90015</v>
      </c>
      <c r="C162" s="108">
        <v>6050</v>
      </c>
      <c r="D162" s="113" t="s">
        <v>170</v>
      </c>
      <c r="E162" s="193">
        <v>2018</v>
      </c>
      <c r="F162" s="110">
        <v>39360</v>
      </c>
      <c r="G162" s="62">
        <v>39360</v>
      </c>
      <c r="H162" s="65">
        <f t="shared" si="35"/>
        <v>39360</v>
      </c>
      <c r="I162" s="65"/>
      <c r="J162" s="62"/>
      <c r="K162" s="219">
        <f aca="true" t="shared" si="36" ref="K162:K176">L162</f>
        <v>39360</v>
      </c>
      <c r="L162" s="218">
        <v>39360</v>
      </c>
      <c r="M162" s="218">
        <f t="shared" si="33"/>
        <v>100</v>
      </c>
      <c r="N162" s="167"/>
      <c r="O162" s="187" t="s">
        <v>109</v>
      </c>
    </row>
    <row r="163" spans="1:15" ht="24" customHeight="1">
      <c r="A163" s="63">
        <v>95</v>
      </c>
      <c r="B163" s="81">
        <v>90015</v>
      </c>
      <c r="C163" s="108">
        <v>6050</v>
      </c>
      <c r="D163" s="113" t="s">
        <v>171</v>
      </c>
      <c r="E163" s="193">
        <v>2018</v>
      </c>
      <c r="F163" s="110">
        <v>8610</v>
      </c>
      <c r="G163" s="62">
        <v>8610</v>
      </c>
      <c r="H163" s="65">
        <f t="shared" si="35"/>
        <v>8610</v>
      </c>
      <c r="I163" s="65"/>
      <c r="J163" s="62"/>
      <c r="K163" s="219">
        <f t="shared" si="36"/>
        <v>8610</v>
      </c>
      <c r="L163" s="218">
        <v>8610</v>
      </c>
      <c r="M163" s="218">
        <f t="shared" si="33"/>
        <v>100</v>
      </c>
      <c r="N163" s="167"/>
      <c r="O163" s="187" t="s">
        <v>109</v>
      </c>
    </row>
    <row r="164" spans="1:15" ht="24.75" customHeight="1">
      <c r="A164" s="63">
        <v>96</v>
      </c>
      <c r="B164" s="81">
        <v>90015</v>
      </c>
      <c r="C164" s="108">
        <v>6050</v>
      </c>
      <c r="D164" s="113" t="s">
        <v>172</v>
      </c>
      <c r="E164" s="193">
        <v>2018</v>
      </c>
      <c r="F164" s="140">
        <v>44962</v>
      </c>
      <c r="G164" s="140">
        <v>44962</v>
      </c>
      <c r="H164" s="65">
        <f t="shared" si="35"/>
        <v>44962</v>
      </c>
      <c r="I164" s="65"/>
      <c r="J164" s="140"/>
      <c r="K164" s="219">
        <f t="shared" si="36"/>
        <v>44280</v>
      </c>
      <c r="L164" s="222">
        <v>44280</v>
      </c>
      <c r="M164" s="218">
        <f t="shared" si="33"/>
        <v>98.48316356033985</v>
      </c>
      <c r="N164" s="225"/>
      <c r="O164" s="187" t="s">
        <v>109</v>
      </c>
    </row>
    <row r="165" spans="1:15" ht="31.5">
      <c r="A165" s="63">
        <v>97</v>
      </c>
      <c r="B165" s="81">
        <v>90015</v>
      </c>
      <c r="C165" s="108">
        <v>6050</v>
      </c>
      <c r="D165" s="113" t="s">
        <v>173</v>
      </c>
      <c r="E165" s="193">
        <v>2018</v>
      </c>
      <c r="F165" s="140">
        <v>47232</v>
      </c>
      <c r="G165" s="140">
        <v>47232</v>
      </c>
      <c r="H165" s="65">
        <f t="shared" si="35"/>
        <v>47232</v>
      </c>
      <c r="I165" s="65"/>
      <c r="J165" s="140"/>
      <c r="K165" s="219">
        <f t="shared" si="36"/>
        <v>47232</v>
      </c>
      <c r="L165" s="222">
        <v>47232</v>
      </c>
      <c r="M165" s="218">
        <f t="shared" si="33"/>
        <v>100</v>
      </c>
      <c r="N165" s="225"/>
      <c r="O165" s="187" t="s">
        <v>109</v>
      </c>
    </row>
    <row r="166" spans="1:15" ht="24" customHeight="1">
      <c r="A166" s="63">
        <v>98</v>
      </c>
      <c r="B166" s="81">
        <v>90015</v>
      </c>
      <c r="C166" s="108">
        <v>6050</v>
      </c>
      <c r="D166" s="113" t="s">
        <v>174</v>
      </c>
      <c r="E166" s="193">
        <v>2018</v>
      </c>
      <c r="F166" s="110">
        <v>39360</v>
      </c>
      <c r="G166" s="65">
        <v>39360</v>
      </c>
      <c r="H166" s="65">
        <f t="shared" si="35"/>
        <v>39360</v>
      </c>
      <c r="I166" s="65"/>
      <c r="J166" s="62"/>
      <c r="K166" s="219">
        <f t="shared" si="36"/>
        <v>39360</v>
      </c>
      <c r="L166" s="218">
        <v>39360</v>
      </c>
      <c r="M166" s="218">
        <f t="shared" si="33"/>
        <v>100</v>
      </c>
      <c r="N166" s="167"/>
      <c r="O166" s="187" t="s">
        <v>109</v>
      </c>
    </row>
    <row r="167" spans="1:15" ht="24" customHeight="1">
      <c r="A167" s="63">
        <v>99</v>
      </c>
      <c r="B167" s="81">
        <v>90015</v>
      </c>
      <c r="C167" s="108">
        <v>6050</v>
      </c>
      <c r="D167" s="113" t="s">
        <v>175</v>
      </c>
      <c r="E167" s="193">
        <v>2018</v>
      </c>
      <c r="F167" s="110">
        <v>52767</v>
      </c>
      <c r="G167" s="65">
        <v>52767</v>
      </c>
      <c r="H167" s="65">
        <f t="shared" si="35"/>
        <v>52767</v>
      </c>
      <c r="I167" s="65"/>
      <c r="J167" s="62"/>
      <c r="K167" s="219">
        <f t="shared" si="36"/>
        <v>52767</v>
      </c>
      <c r="L167" s="218">
        <v>52767</v>
      </c>
      <c r="M167" s="218">
        <f t="shared" si="33"/>
        <v>100</v>
      </c>
      <c r="N167" s="167"/>
      <c r="O167" s="187" t="s">
        <v>109</v>
      </c>
    </row>
    <row r="168" spans="1:15" ht="33" customHeight="1">
      <c r="A168" s="20"/>
      <c r="B168" s="29"/>
      <c r="C168" s="22"/>
      <c r="D168" s="30" t="s">
        <v>176</v>
      </c>
      <c r="E168" s="31"/>
      <c r="F168" s="84">
        <f aca="true" t="shared" si="37" ref="F168:L168">SUM(F169:F176)</f>
        <v>355104</v>
      </c>
      <c r="G168" s="84">
        <f t="shared" si="37"/>
        <v>0</v>
      </c>
      <c r="H168" s="84">
        <f t="shared" si="37"/>
        <v>0</v>
      </c>
      <c r="I168" s="84">
        <f t="shared" si="37"/>
        <v>0</v>
      </c>
      <c r="J168" s="84">
        <f t="shared" si="37"/>
        <v>0</v>
      </c>
      <c r="K168" s="247">
        <f t="shared" si="37"/>
        <v>0</v>
      </c>
      <c r="L168" s="247">
        <f t="shared" si="37"/>
        <v>0</v>
      </c>
      <c r="M168" s="246"/>
      <c r="N168" s="247">
        <f>N169+N175</f>
        <v>0</v>
      </c>
      <c r="O168" s="57"/>
    </row>
    <row r="169" spans="1:15" ht="34.5" customHeight="1">
      <c r="A169" s="63">
        <v>100</v>
      </c>
      <c r="B169" s="81">
        <v>90015</v>
      </c>
      <c r="C169" s="108">
        <v>6050</v>
      </c>
      <c r="D169" s="113" t="s">
        <v>177</v>
      </c>
      <c r="E169" s="193" t="s">
        <v>118</v>
      </c>
      <c r="F169" s="110">
        <v>14760</v>
      </c>
      <c r="G169" s="65"/>
      <c r="H169" s="65">
        <f>G169</f>
        <v>0</v>
      </c>
      <c r="I169" s="65"/>
      <c r="J169" s="62"/>
      <c r="K169" s="219">
        <f t="shared" si="36"/>
        <v>0</v>
      </c>
      <c r="L169" s="218"/>
      <c r="M169" s="218"/>
      <c r="N169" s="167"/>
      <c r="O169" s="89" t="s">
        <v>110</v>
      </c>
    </row>
    <row r="170" spans="1:15" ht="36" customHeight="1">
      <c r="A170" s="63">
        <v>101</v>
      </c>
      <c r="B170" s="81">
        <v>90015</v>
      </c>
      <c r="C170" s="108">
        <v>6050</v>
      </c>
      <c r="D170" s="113" t="s">
        <v>178</v>
      </c>
      <c r="E170" s="193" t="s">
        <v>118</v>
      </c>
      <c r="F170" s="110">
        <v>6890</v>
      </c>
      <c r="G170" s="62"/>
      <c r="H170" s="65">
        <f>G170</f>
        <v>0</v>
      </c>
      <c r="I170" s="65"/>
      <c r="J170" s="62"/>
      <c r="K170" s="219">
        <f t="shared" si="36"/>
        <v>0</v>
      </c>
      <c r="L170" s="218"/>
      <c r="M170" s="218"/>
      <c r="N170" s="167"/>
      <c r="O170" s="89" t="s">
        <v>110</v>
      </c>
    </row>
    <row r="171" spans="1:15" ht="44.25" customHeight="1">
      <c r="A171" s="63">
        <v>102</v>
      </c>
      <c r="B171" s="81">
        <v>90015</v>
      </c>
      <c r="C171" s="108">
        <v>6050</v>
      </c>
      <c r="D171" s="113" t="s">
        <v>179</v>
      </c>
      <c r="E171" s="193" t="s">
        <v>118</v>
      </c>
      <c r="F171" s="110">
        <v>35670</v>
      </c>
      <c r="G171" s="62"/>
      <c r="H171" s="65">
        <f>G171</f>
        <v>0</v>
      </c>
      <c r="I171" s="65"/>
      <c r="J171" s="62"/>
      <c r="K171" s="219">
        <f t="shared" si="36"/>
        <v>0</v>
      </c>
      <c r="L171" s="218"/>
      <c r="M171" s="218"/>
      <c r="N171" s="167"/>
      <c r="O171" s="89" t="s">
        <v>110</v>
      </c>
    </row>
    <row r="172" spans="1:15" ht="22.5" customHeight="1">
      <c r="A172" s="63">
        <v>103</v>
      </c>
      <c r="B172" s="81">
        <v>90015</v>
      </c>
      <c r="C172" s="108">
        <v>6050</v>
      </c>
      <c r="D172" s="113" t="s">
        <v>180</v>
      </c>
      <c r="E172" s="193" t="s">
        <v>118</v>
      </c>
      <c r="F172" s="110">
        <v>61500</v>
      </c>
      <c r="G172" s="62"/>
      <c r="H172" s="65"/>
      <c r="I172" s="65"/>
      <c r="J172" s="62"/>
      <c r="K172" s="219"/>
      <c r="L172" s="218"/>
      <c r="M172" s="218"/>
      <c r="N172" s="167"/>
      <c r="O172" s="89" t="s">
        <v>110</v>
      </c>
    </row>
    <row r="173" spans="1:15" ht="31.5">
      <c r="A173" s="63">
        <v>104</v>
      </c>
      <c r="B173" s="81">
        <v>90015</v>
      </c>
      <c r="C173" s="108">
        <v>6050</v>
      </c>
      <c r="D173" s="113" t="s">
        <v>181</v>
      </c>
      <c r="E173" s="193" t="s">
        <v>118</v>
      </c>
      <c r="F173" s="110">
        <v>6396</v>
      </c>
      <c r="G173" s="62"/>
      <c r="H173" s="65">
        <f>G173</f>
        <v>0</v>
      </c>
      <c r="I173" s="65"/>
      <c r="J173" s="62"/>
      <c r="K173" s="219">
        <f t="shared" si="36"/>
        <v>0</v>
      </c>
      <c r="L173" s="218"/>
      <c r="M173" s="218"/>
      <c r="N173" s="167"/>
      <c r="O173" s="89" t="s">
        <v>110</v>
      </c>
    </row>
    <row r="174" spans="1:15" ht="31.5">
      <c r="A174" s="63">
        <v>105</v>
      </c>
      <c r="B174" s="81">
        <v>90015</v>
      </c>
      <c r="C174" s="108">
        <v>6050</v>
      </c>
      <c r="D174" s="113" t="s">
        <v>182</v>
      </c>
      <c r="E174" s="193" t="s">
        <v>118</v>
      </c>
      <c r="F174" s="110">
        <v>129888</v>
      </c>
      <c r="G174" s="62"/>
      <c r="H174" s="65"/>
      <c r="I174" s="65"/>
      <c r="J174" s="62"/>
      <c r="K174" s="219"/>
      <c r="L174" s="218"/>
      <c r="M174" s="218"/>
      <c r="N174" s="167"/>
      <c r="O174" s="89" t="s">
        <v>110</v>
      </c>
    </row>
    <row r="175" spans="1:15" ht="42" customHeight="1">
      <c r="A175" s="63">
        <v>106</v>
      </c>
      <c r="B175" s="81">
        <v>90015</v>
      </c>
      <c r="C175" s="108">
        <v>6050</v>
      </c>
      <c r="D175" s="113" t="s">
        <v>183</v>
      </c>
      <c r="E175" s="193" t="s">
        <v>118</v>
      </c>
      <c r="F175" s="110">
        <v>35000</v>
      </c>
      <c r="G175" s="62"/>
      <c r="H175" s="65">
        <f>G175</f>
        <v>0</v>
      </c>
      <c r="I175" s="65"/>
      <c r="J175" s="62"/>
      <c r="K175" s="219">
        <f t="shared" si="36"/>
        <v>0</v>
      </c>
      <c r="L175" s="218"/>
      <c r="M175" s="218"/>
      <c r="N175" s="167"/>
      <c r="O175" s="89" t="s">
        <v>110</v>
      </c>
    </row>
    <row r="176" spans="1:15" ht="23.25" customHeight="1">
      <c r="A176" s="63">
        <v>107</v>
      </c>
      <c r="B176" s="81">
        <v>90015</v>
      </c>
      <c r="C176" s="108">
        <v>6050</v>
      </c>
      <c r="D176" s="113" t="s">
        <v>184</v>
      </c>
      <c r="E176" s="193" t="s">
        <v>118</v>
      </c>
      <c r="F176" s="110">
        <v>65000</v>
      </c>
      <c r="G176" s="62"/>
      <c r="H176" s="65">
        <f>G176</f>
        <v>0</v>
      </c>
      <c r="I176" s="65"/>
      <c r="J176" s="62"/>
      <c r="K176" s="219">
        <f t="shared" si="36"/>
        <v>0</v>
      </c>
      <c r="L176" s="218"/>
      <c r="M176" s="218"/>
      <c r="N176" s="167"/>
      <c r="O176" s="89" t="s">
        <v>110</v>
      </c>
    </row>
    <row r="177" spans="1:15" ht="19.5" customHeight="1">
      <c r="A177" s="15"/>
      <c r="B177" s="205"/>
      <c r="C177" s="206"/>
      <c r="D177" s="207" t="s">
        <v>88</v>
      </c>
      <c r="E177" s="208"/>
      <c r="F177" s="209">
        <f>SUM(F178:F179)</f>
        <v>600000</v>
      </c>
      <c r="G177" s="209">
        <f>SUM(G178:G179)</f>
        <v>0</v>
      </c>
      <c r="H177" s="209"/>
      <c r="I177" s="209"/>
      <c r="J177" s="209">
        <f>SUM(J178:J179)</f>
        <v>0</v>
      </c>
      <c r="K177" s="227">
        <f>SUM(K178:K179)</f>
        <v>0</v>
      </c>
      <c r="L177" s="227">
        <f>SUM(L178:L179)</f>
        <v>0</v>
      </c>
      <c r="M177" s="248"/>
      <c r="N177" s="248"/>
      <c r="O177" s="211"/>
    </row>
    <row r="178" spans="1:15" ht="12.75" customHeight="1">
      <c r="A178" s="323">
        <v>108</v>
      </c>
      <c r="B178" s="139">
        <v>90095</v>
      </c>
      <c r="C178" s="142">
        <v>6057</v>
      </c>
      <c r="D178" s="322" t="s">
        <v>91</v>
      </c>
      <c r="E178" s="302" t="s">
        <v>84</v>
      </c>
      <c r="F178" s="140">
        <v>480000</v>
      </c>
      <c r="G178" s="140"/>
      <c r="H178" s="140"/>
      <c r="I178" s="140"/>
      <c r="J178" s="140"/>
      <c r="K178" s="219">
        <f>G178+J178</f>
        <v>0</v>
      </c>
      <c r="L178" s="222">
        <f>K178</f>
        <v>0</v>
      </c>
      <c r="M178" s="223"/>
      <c r="N178" s="225"/>
      <c r="O178" s="333" t="s">
        <v>110</v>
      </c>
    </row>
    <row r="179" spans="1:15" ht="13.5" customHeight="1">
      <c r="A179" s="324"/>
      <c r="B179" s="139">
        <v>90095</v>
      </c>
      <c r="C179" s="142">
        <v>6059</v>
      </c>
      <c r="D179" s="304"/>
      <c r="E179" s="301"/>
      <c r="F179" s="140">
        <v>120000</v>
      </c>
      <c r="G179" s="140"/>
      <c r="H179" s="140"/>
      <c r="I179" s="140"/>
      <c r="J179" s="140"/>
      <c r="K179" s="219">
        <f>G179+J179</f>
        <v>0</v>
      </c>
      <c r="L179" s="222">
        <f>K179</f>
        <v>0</v>
      </c>
      <c r="M179" s="223"/>
      <c r="N179" s="225"/>
      <c r="O179" s="334"/>
    </row>
    <row r="180" spans="1:15" ht="15.75" customHeight="1">
      <c r="A180" s="13"/>
      <c r="B180" s="14" t="s">
        <v>1</v>
      </c>
      <c r="C180" s="77"/>
      <c r="D180" s="28" t="s">
        <v>185</v>
      </c>
      <c r="E180" s="14"/>
      <c r="F180" s="82">
        <f>F181</f>
        <v>50000</v>
      </c>
      <c r="G180" s="82">
        <f>G181</f>
        <v>50000</v>
      </c>
      <c r="H180" s="82">
        <f>H181</f>
        <v>50000</v>
      </c>
      <c r="I180" s="82"/>
      <c r="J180" s="82">
        <f>J181</f>
        <v>0</v>
      </c>
      <c r="K180" s="168">
        <f>K181</f>
        <v>35411</v>
      </c>
      <c r="L180" s="168">
        <f>L181</f>
        <v>35411</v>
      </c>
      <c r="M180" s="246">
        <f>L180*100/G180</f>
        <v>70.822</v>
      </c>
      <c r="N180" s="168"/>
      <c r="O180" s="52"/>
    </row>
    <row r="181" spans="1:15" ht="15.75" customHeight="1">
      <c r="A181" s="15"/>
      <c r="B181" s="205"/>
      <c r="C181" s="206"/>
      <c r="D181" s="207" t="s">
        <v>186</v>
      </c>
      <c r="E181" s="208"/>
      <c r="F181" s="209">
        <f>SUM(F182)</f>
        <v>50000</v>
      </c>
      <c r="G181" s="209">
        <f>SUM(G182)</f>
        <v>50000</v>
      </c>
      <c r="H181" s="209">
        <f>SUM(H182)</f>
        <v>50000</v>
      </c>
      <c r="I181" s="209"/>
      <c r="J181" s="209">
        <f>SUM(J182:J183)</f>
        <v>0</v>
      </c>
      <c r="K181" s="227">
        <f>SUM(K182)</f>
        <v>35411</v>
      </c>
      <c r="L181" s="227">
        <f>SUM(L182)</f>
        <v>35411</v>
      </c>
      <c r="M181" s="246">
        <f>L181*100/G181</f>
        <v>70.822</v>
      </c>
      <c r="N181" s="248"/>
      <c r="O181" s="211"/>
    </row>
    <row r="182" spans="1:15" ht="21.75" customHeight="1">
      <c r="A182" s="160">
        <v>109</v>
      </c>
      <c r="B182" s="139">
        <v>92195</v>
      </c>
      <c r="C182" s="142">
        <v>6060</v>
      </c>
      <c r="D182" s="212" t="s">
        <v>187</v>
      </c>
      <c r="E182" s="17">
        <v>2018</v>
      </c>
      <c r="F182" s="140">
        <v>50000</v>
      </c>
      <c r="G182" s="140">
        <v>50000</v>
      </c>
      <c r="H182" s="140">
        <f>G182</f>
        <v>50000</v>
      </c>
      <c r="I182" s="140"/>
      <c r="J182" s="140"/>
      <c r="K182" s="219">
        <f>L182+N182</f>
        <v>35411</v>
      </c>
      <c r="L182" s="222">
        <v>35411</v>
      </c>
      <c r="M182" s="246">
        <f>L182*100/G182</f>
        <v>70.822</v>
      </c>
      <c r="N182" s="225"/>
      <c r="O182" s="291" t="s">
        <v>109</v>
      </c>
    </row>
    <row r="183" spans="1:15" ht="17.25" customHeight="1">
      <c r="A183" s="13"/>
      <c r="B183" s="14" t="s">
        <v>1</v>
      </c>
      <c r="C183" s="77"/>
      <c r="D183" s="28" t="s">
        <v>16</v>
      </c>
      <c r="E183" s="14"/>
      <c r="F183" s="82">
        <f>F184</f>
        <v>593900</v>
      </c>
      <c r="G183" s="82">
        <f>G184</f>
        <v>593900</v>
      </c>
      <c r="H183" s="82">
        <f>H184</f>
        <v>593900</v>
      </c>
      <c r="I183" s="82"/>
      <c r="J183" s="82">
        <f>J184</f>
        <v>0</v>
      </c>
      <c r="K183" s="168">
        <f>K184</f>
        <v>592808</v>
      </c>
      <c r="L183" s="168">
        <f>L184</f>
        <v>592808</v>
      </c>
      <c r="M183" s="246">
        <f aca="true" t="shared" si="38" ref="M183:M190">L183*100/G183</f>
        <v>99.81613066172757</v>
      </c>
      <c r="N183" s="168"/>
      <c r="O183" s="52"/>
    </row>
    <row r="184" spans="1:15" ht="15" customHeight="1">
      <c r="A184" s="46"/>
      <c r="B184" s="45"/>
      <c r="C184" s="47"/>
      <c r="D184" s="48" t="s">
        <v>29</v>
      </c>
      <c r="E184" s="49"/>
      <c r="F184" s="50">
        <f>F185+F188</f>
        <v>593900</v>
      </c>
      <c r="G184" s="50">
        <f>G185+G188</f>
        <v>593900</v>
      </c>
      <c r="H184" s="88">
        <f>H185+H188</f>
        <v>593900</v>
      </c>
      <c r="I184" s="88"/>
      <c r="J184" s="50">
        <f>J185+J188</f>
        <v>0</v>
      </c>
      <c r="K184" s="174">
        <f>K185+K188</f>
        <v>592808</v>
      </c>
      <c r="L184" s="229">
        <f>L185+L188</f>
        <v>592808</v>
      </c>
      <c r="M184" s="218">
        <f t="shared" si="38"/>
        <v>99.81613066172757</v>
      </c>
      <c r="N184" s="230"/>
      <c r="O184" s="54"/>
    </row>
    <row r="185" spans="1:15" ht="17.25" customHeight="1">
      <c r="A185" s="67"/>
      <c r="B185" s="68"/>
      <c r="C185" s="69"/>
      <c r="D185" s="70" t="s">
        <v>34</v>
      </c>
      <c r="E185" s="73"/>
      <c r="F185" s="71">
        <f>SUM(F186:F187)</f>
        <v>479700</v>
      </c>
      <c r="G185" s="71">
        <f>SUM(G186:G187)</f>
        <v>479700</v>
      </c>
      <c r="H185" s="71">
        <f>SUM(H186:H187)</f>
        <v>479700</v>
      </c>
      <c r="I185" s="71"/>
      <c r="J185" s="71">
        <f>SUM(J186:J187)</f>
        <v>0</v>
      </c>
      <c r="K185" s="171">
        <f>L185</f>
        <v>479700</v>
      </c>
      <c r="L185" s="249">
        <f>SUM(L186:L187)</f>
        <v>479700</v>
      </c>
      <c r="M185" s="230">
        <f t="shared" si="38"/>
        <v>100</v>
      </c>
      <c r="N185" s="249"/>
      <c r="O185" s="72"/>
    </row>
    <row r="186" spans="1:15" ht="20.25" customHeight="1">
      <c r="A186" s="67">
        <v>110</v>
      </c>
      <c r="B186" s="83">
        <v>92605</v>
      </c>
      <c r="C186" s="108">
        <v>6050</v>
      </c>
      <c r="D186" s="113" t="s">
        <v>188</v>
      </c>
      <c r="E186" s="193">
        <v>2018</v>
      </c>
      <c r="F186" s="110">
        <v>24600</v>
      </c>
      <c r="G186" s="65">
        <v>24600</v>
      </c>
      <c r="H186" s="65">
        <f>G186</f>
        <v>24600</v>
      </c>
      <c r="I186" s="65"/>
      <c r="J186" s="110"/>
      <c r="K186" s="219">
        <f>L186</f>
        <v>24600</v>
      </c>
      <c r="L186" s="218">
        <v>24600</v>
      </c>
      <c r="M186" s="218">
        <f t="shared" si="38"/>
        <v>100</v>
      </c>
      <c r="N186" s="167"/>
      <c r="O186" s="187" t="s">
        <v>109</v>
      </c>
    </row>
    <row r="187" spans="1:15" ht="14.25" customHeight="1">
      <c r="A187" s="67">
        <v>111</v>
      </c>
      <c r="B187" s="83">
        <v>92605</v>
      </c>
      <c r="C187" s="108">
        <v>6050</v>
      </c>
      <c r="D187" s="113" t="s">
        <v>189</v>
      </c>
      <c r="E187" s="193">
        <v>2018</v>
      </c>
      <c r="F187" s="110">
        <v>455100</v>
      </c>
      <c r="G187" s="65">
        <v>455100</v>
      </c>
      <c r="H187" s="65">
        <f>G187</f>
        <v>455100</v>
      </c>
      <c r="I187" s="65"/>
      <c r="J187" s="110"/>
      <c r="K187" s="219">
        <f>L187</f>
        <v>455100</v>
      </c>
      <c r="L187" s="218">
        <v>455100</v>
      </c>
      <c r="M187" s="218">
        <f t="shared" si="38"/>
        <v>100</v>
      </c>
      <c r="N187" s="167"/>
      <c r="O187" s="187" t="s">
        <v>109</v>
      </c>
    </row>
    <row r="188" spans="1:15" ht="12.75">
      <c r="A188" s="108"/>
      <c r="B188" s="83"/>
      <c r="C188" s="108"/>
      <c r="D188" s="95" t="s">
        <v>213</v>
      </c>
      <c r="E188" s="96"/>
      <c r="F188" s="75">
        <f>SUM(F189:F190)</f>
        <v>114200</v>
      </c>
      <c r="G188" s="75">
        <f>SUM(G189:G190)</f>
        <v>114200</v>
      </c>
      <c r="H188" s="75">
        <f>SUM(H189:H190)</f>
        <v>114200</v>
      </c>
      <c r="I188" s="75"/>
      <c r="J188" s="75">
        <f>SUM(J189:J190)</f>
        <v>0</v>
      </c>
      <c r="K188" s="262">
        <f>SUM(K189:K190)</f>
        <v>113108</v>
      </c>
      <c r="L188" s="231">
        <f>SUM(L189:L190)</f>
        <v>113108</v>
      </c>
      <c r="M188" s="230">
        <f>L188*100/G188</f>
        <v>99.04378283712785</v>
      </c>
      <c r="N188" s="231"/>
      <c r="O188" s="97"/>
    </row>
    <row r="189" spans="1:15" ht="12" customHeight="1">
      <c r="A189" s="108">
        <v>112</v>
      </c>
      <c r="B189" s="83">
        <v>92605</v>
      </c>
      <c r="C189" s="108">
        <v>6060</v>
      </c>
      <c r="D189" s="113" t="s">
        <v>190</v>
      </c>
      <c r="E189" s="193">
        <v>2018</v>
      </c>
      <c r="F189" s="110">
        <v>90000</v>
      </c>
      <c r="G189" s="65">
        <v>90000</v>
      </c>
      <c r="H189" s="65">
        <f>G189</f>
        <v>90000</v>
      </c>
      <c r="I189" s="65"/>
      <c r="J189" s="110"/>
      <c r="K189" s="219">
        <f>L189</f>
        <v>89000</v>
      </c>
      <c r="L189" s="218">
        <v>89000</v>
      </c>
      <c r="M189" s="218">
        <f t="shared" si="38"/>
        <v>98.88888888888889</v>
      </c>
      <c r="N189" s="167"/>
      <c r="O189" s="187" t="s">
        <v>109</v>
      </c>
    </row>
    <row r="190" spans="1:15" ht="25.5" customHeight="1">
      <c r="A190" s="108">
        <v>113</v>
      </c>
      <c r="B190" s="83">
        <v>92605</v>
      </c>
      <c r="C190" s="108">
        <v>6060</v>
      </c>
      <c r="D190" s="113" t="s">
        <v>191</v>
      </c>
      <c r="E190" s="193">
        <v>2018</v>
      </c>
      <c r="F190" s="110">
        <v>24200</v>
      </c>
      <c r="G190" s="65">
        <v>24200</v>
      </c>
      <c r="H190" s="65">
        <f>G190</f>
        <v>24200</v>
      </c>
      <c r="I190" s="65"/>
      <c r="J190" s="110"/>
      <c r="K190" s="219">
        <f>L190</f>
        <v>24108</v>
      </c>
      <c r="L190" s="218">
        <v>24108</v>
      </c>
      <c r="M190" s="218">
        <f t="shared" si="38"/>
        <v>99.6198347107438</v>
      </c>
      <c r="N190" s="167"/>
      <c r="O190" s="187" t="s">
        <v>109</v>
      </c>
    </row>
    <row r="191" spans="1:15" ht="2.25" customHeight="1">
      <c r="A191" s="154"/>
      <c r="B191" s="155"/>
      <c r="C191" s="154"/>
      <c r="D191" s="156"/>
      <c r="E191" s="157"/>
      <c r="F191" s="145"/>
      <c r="G191" s="145"/>
      <c r="H191" s="145"/>
      <c r="I191" s="145"/>
      <c r="J191" s="158"/>
      <c r="K191" s="250"/>
      <c r="L191" s="250"/>
      <c r="M191" s="242"/>
      <c r="N191" s="242"/>
      <c r="O191" s="159"/>
    </row>
    <row r="192" spans="1:15" ht="18.75" customHeight="1">
      <c r="A192" s="99"/>
      <c r="B192" s="100" t="s">
        <v>8</v>
      </c>
      <c r="C192" s="39"/>
      <c r="D192" s="40"/>
      <c r="E192" s="41"/>
      <c r="F192" s="38">
        <f>SUM(F193:F197)</f>
        <v>5837134</v>
      </c>
      <c r="G192" s="38">
        <f>SUM(G193:G197)</f>
        <v>236632</v>
      </c>
      <c r="H192" s="38">
        <f>SUM(H193:H197)</f>
        <v>236632</v>
      </c>
      <c r="I192" s="38"/>
      <c r="J192" s="38">
        <f>SUM(J193:J197)</f>
        <v>0</v>
      </c>
      <c r="K192" s="251">
        <f>SUM(K193:K197)</f>
        <v>176771</v>
      </c>
      <c r="L192" s="252">
        <f>SUM(L193:L197)</f>
        <v>176771</v>
      </c>
      <c r="M192" s="253">
        <f>L192*100/G192</f>
        <v>74.70291422968998</v>
      </c>
      <c r="N192" s="253"/>
      <c r="O192" s="58"/>
    </row>
    <row r="193" spans="1:15" ht="64.5" customHeight="1">
      <c r="A193" s="108">
        <v>114</v>
      </c>
      <c r="B193" s="81">
        <v>60013</v>
      </c>
      <c r="C193" s="108">
        <v>6300</v>
      </c>
      <c r="D193" s="94" t="s">
        <v>52</v>
      </c>
      <c r="E193" s="193" t="s">
        <v>192</v>
      </c>
      <c r="F193" s="110">
        <v>699304</v>
      </c>
      <c r="G193" s="65"/>
      <c r="H193" s="65"/>
      <c r="I193" s="65"/>
      <c r="J193" s="110"/>
      <c r="K193" s="219">
        <f>L193</f>
        <v>0</v>
      </c>
      <c r="L193" s="167"/>
      <c r="M193" s="223"/>
      <c r="N193" s="254"/>
      <c r="O193" s="89" t="s">
        <v>110</v>
      </c>
    </row>
    <row r="194" spans="1:15" ht="85.5" customHeight="1">
      <c r="A194" s="108">
        <v>115</v>
      </c>
      <c r="B194" s="81">
        <v>60013</v>
      </c>
      <c r="C194" s="108">
        <v>6300</v>
      </c>
      <c r="D194" s="94" t="s">
        <v>193</v>
      </c>
      <c r="E194" s="193">
        <v>2018</v>
      </c>
      <c r="F194" s="110">
        <v>70000</v>
      </c>
      <c r="G194" s="65">
        <v>70000</v>
      </c>
      <c r="H194" s="65">
        <f>G194</f>
        <v>70000</v>
      </c>
      <c r="I194" s="65"/>
      <c r="J194" s="110"/>
      <c r="K194" s="219">
        <f>L194</f>
        <v>34271</v>
      </c>
      <c r="L194" s="167">
        <v>34271</v>
      </c>
      <c r="M194" s="223">
        <f>L194*100/G194</f>
        <v>48.95857142857143</v>
      </c>
      <c r="N194" s="254"/>
      <c r="O194" s="89" t="s">
        <v>109</v>
      </c>
    </row>
    <row r="195" spans="1:15" ht="73.5">
      <c r="A195" s="108">
        <v>116</v>
      </c>
      <c r="B195" s="81">
        <v>60016</v>
      </c>
      <c r="C195" s="108">
        <v>6300</v>
      </c>
      <c r="D195" s="113" t="s">
        <v>194</v>
      </c>
      <c r="E195" s="193" t="s">
        <v>136</v>
      </c>
      <c r="F195" s="110">
        <v>5000000</v>
      </c>
      <c r="G195" s="110">
        <v>100000</v>
      </c>
      <c r="H195" s="65">
        <f>G195</f>
        <v>100000</v>
      </c>
      <c r="I195" s="65"/>
      <c r="J195" s="110"/>
      <c r="K195" s="219">
        <f>L195</f>
        <v>100000</v>
      </c>
      <c r="L195" s="167">
        <v>100000</v>
      </c>
      <c r="M195" s="223">
        <v>100</v>
      </c>
      <c r="N195" s="254"/>
      <c r="O195" s="89" t="s">
        <v>110</v>
      </c>
    </row>
    <row r="196" spans="1:15" ht="42">
      <c r="A196" s="108">
        <v>117</v>
      </c>
      <c r="B196" s="81">
        <v>71095</v>
      </c>
      <c r="C196" s="108">
        <v>6639</v>
      </c>
      <c r="D196" s="113" t="s">
        <v>42</v>
      </c>
      <c r="E196" s="193" t="s">
        <v>71</v>
      </c>
      <c r="F196" s="59">
        <v>25330</v>
      </c>
      <c r="G196" s="59">
        <v>24132</v>
      </c>
      <c r="H196" s="65">
        <f>G196</f>
        <v>24132</v>
      </c>
      <c r="I196" s="199"/>
      <c r="J196" s="59"/>
      <c r="K196" s="219">
        <f>L196</f>
        <v>0</v>
      </c>
      <c r="L196" s="239"/>
      <c r="M196" s="241"/>
      <c r="N196" s="255"/>
      <c r="O196" s="89" t="s">
        <v>110</v>
      </c>
    </row>
    <row r="197" spans="1:15" ht="53.25" thickBot="1">
      <c r="A197" s="108">
        <v>118</v>
      </c>
      <c r="B197" s="81">
        <v>75404</v>
      </c>
      <c r="C197" s="108">
        <v>6170</v>
      </c>
      <c r="D197" s="143" t="s">
        <v>195</v>
      </c>
      <c r="E197" s="193">
        <v>2018</v>
      </c>
      <c r="F197" s="151">
        <v>42500</v>
      </c>
      <c r="G197" s="151">
        <v>42500</v>
      </c>
      <c r="H197" s="65">
        <f>G197</f>
        <v>42500</v>
      </c>
      <c r="I197" s="144"/>
      <c r="J197" s="151"/>
      <c r="K197" s="219">
        <f>L197</f>
        <v>42500</v>
      </c>
      <c r="L197" s="256">
        <v>42500</v>
      </c>
      <c r="M197" s="241">
        <v>100</v>
      </c>
      <c r="N197" s="257"/>
      <c r="O197" s="217" t="s">
        <v>109</v>
      </c>
    </row>
    <row r="198" spans="1:15" ht="14.25" thickBot="1" thickTop="1">
      <c r="A198" s="319" t="s">
        <v>30</v>
      </c>
      <c r="B198" s="320"/>
      <c r="C198" s="320"/>
      <c r="D198" s="321"/>
      <c r="E198" s="128"/>
      <c r="F198" s="129">
        <f aca="true" t="shared" si="39" ref="F198:L198">F192+F13</f>
        <v>135082428</v>
      </c>
      <c r="G198" s="129">
        <f t="shared" si="39"/>
        <v>22011810</v>
      </c>
      <c r="H198" s="129">
        <f t="shared" si="39"/>
        <v>21414760</v>
      </c>
      <c r="I198" s="129">
        <f t="shared" si="39"/>
        <v>597050</v>
      </c>
      <c r="J198" s="129">
        <f t="shared" si="39"/>
        <v>0</v>
      </c>
      <c r="K198" s="264">
        <f t="shared" si="39"/>
        <v>22964200.87</v>
      </c>
      <c r="L198" s="258">
        <f t="shared" si="39"/>
        <v>20641545.78</v>
      </c>
      <c r="M198" s="259">
        <f>L198*100/G198</f>
        <v>93.77486803674937</v>
      </c>
      <c r="N198" s="259">
        <f>N192+N13</f>
        <v>2322655.09</v>
      </c>
      <c r="O198" s="127">
        <f>O192+O4</f>
        <v>0</v>
      </c>
    </row>
    <row r="199" spans="1:15" ht="11.25" thickTop="1">
      <c r="A199" s="362"/>
      <c r="B199" s="363"/>
      <c r="C199" s="364"/>
      <c r="D199" s="365" t="s">
        <v>28</v>
      </c>
      <c r="E199" s="366"/>
      <c r="F199" s="367">
        <f>F156+F131+F119+F40+F15+F109+F194+F197+F183+F180+F147</f>
        <v>8684325</v>
      </c>
      <c r="G199" s="368">
        <f>G156+G131+G119+G40+G15+G109+G194+G197+G183+G180+G147</f>
        <v>8675325</v>
      </c>
      <c r="H199" s="367">
        <f>H156+H131+H119+H40+H15+H109+H194+H197+H183+H180+H147</f>
        <v>8528099</v>
      </c>
      <c r="I199" s="367">
        <f>I156+I131+I119+I40+I15+I109+I194+I197+I183+I180+I147</f>
        <v>147226</v>
      </c>
      <c r="J199" s="367">
        <f>J184+J156+J131+J119+J40+J15+J192+J108-J197</f>
        <v>0</v>
      </c>
      <c r="K199" s="370">
        <f>K184+K156+K131+K119+K40+K15+K109+K182+K148+K192-K193-K195-K196</f>
        <v>8303547.77</v>
      </c>
      <c r="L199" s="283">
        <f>L184+L156+L131+L119+L40+L15+L109+L182+L148+L192-L193-L195-L196</f>
        <v>8303547.77</v>
      </c>
      <c r="M199" s="292">
        <f>L199*100/G199</f>
        <v>95.71454406607245</v>
      </c>
      <c r="N199" s="370">
        <f>N47</f>
        <v>0</v>
      </c>
      <c r="O199" s="371"/>
    </row>
    <row r="200" spans="1:15" ht="12.75">
      <c r="A200" s="314"/>
      <c r="B200" s="315"/>
      <c r="C200" s="316"/>
      <c r="D200" s="299"/>
      <c r="E200" s="301"/>
      <c r="F200" s="296"/>
      <c r="G200" s="369"/>
      <c r="H200" s="296"/>
      <c r="I200" s="296"/>
      <c r="J200" s="296"/>
      <c r="K200" s="296"/>
      <c r="L200" s="290">
        <f>L150+L127+L125+L123</f>
        <v>147226</v>
      </c>
      <c r="M200" s="294"/>
      <c r="N200" s="296"/>
      <c r="O200" s="299"/>
    </row>
    <row r="201" spans="1:15" ht="13.5" customHeight="1">
      <c r="A201" s="311"/>
      <c r="B201" s="312"/>
      <c r="C201" s="313"/>
      <c r="D201" s="317" t="s">
        <v>27</v>
      </c>
      <c r="E201" s="318"/>
      <c r="F201" s="295">
        <f>F132+F104+F41+F16+F157+F152+F100+F110+F193+F195+F196</f>
        <v>126398103</v>
      </c>
      <c r="G201" s="295">
        <f>G132+G104+G41+G16+G157+G152+G100+G110+G193+G195+G196</f>
        <v>13336485</v>
      </c>
      <c r="H201" s="295">
        <f>H132+H104+H41+H16+H157+H152+H100+H110+H193+H195+H196</f>
        <v>12886661</v>
      </c>
      <c r="I201" s="295">
        <f>I132+I104+I41+I16+I157+I152+I100+I110+I193+I195+I196</f>
        <v>449824</v>
      </c>
      <c r="J201" s="295">
        <f>J132+J104+J41+J16+J157+J152+J100+J110+J193+J195+J196</f>
        <v>0</v>
      </c>
      <c r="K201" s="297">
        <f>K132+K104+K41+K16+K157+K152+K100+K110+K192-K194-K197</f>
        <v>14660653.100000001</v>
      </c>
      <c r="L201" s="245">
        <f>L132+L104+L41+L16+L157+L152+L100+L110+L192-L194-L197</f>
        <v>12337998.01</v>
      </c>
      <c r="M201" s="293">
        <f>L201*100/G201</f>
        <v>92.5131172869013</v>
      </c>
      <c r="N201" s="297">
        <f>N198</f>
        <v>2322655.09</v>
      </c>
      <c r="O201" s="298"/>
    </row>
    <row r="202" spans="1:15" ht="11.25" customHeight="1">
      <c r="A202" s="314"/>
      <c r="B202" s="315"/>
      <c r="C202" s="316"/>
      <c r="D202" s="299"/>
      <c r="E202" s="301"/>
      <c r="F202" s="296"/>
      <c r="G202" s="296"/>
      <c r="H202" s="296"/>
      <c r="I202" s="296"/>
      <c r="J202" s="296"/>
      <c r="K202" s="296"/>
      <c r="L202" s="290">
        <f>L107</f>
        <v>0</v>
      </c>
      <c r="M202" s="294"/>
      <c r="N202" s="296"/>
      <c r="O202" s="299"/>
    </row>
    <row r="203" spans="1:15" ht="31.5" customHeight="1">
      <c r="A203" s="328" t="s">
        <v>209</v>
      </c>
      <c r="B203" s="329"/>
      <c r="C203" s="329"/>
      <c r="D203" s="329"/>
      <c r="E203" s="329"/>
      <c r="F203" s="329"/>
      <c r="G203" s="329"/>
      <c r="H203" s="329"/>
      <c r="I203" s="329"/>
      <c r="J203" s="329"/>
      <c r="K203" s="329"/>
      <c r="L203" s="329"/>
      <c r="M203" s="329"/>
      <c r="N203" s="329"/>
      <c r="O203" s="329"/>
    </row>
    <row r="204" spans="6:12" ht="9.75">
      <c r="F204" s="146"/>
      <c r="G204" s="146"/>
      <c r="H204" s="146"/>
      <c r="I204" s="146"/>
      <c r="J204" s="146"/>
      <c r="K204" s="146"/>
      <c r="L204" s="146"/>
    </row>
    <row r="205" spans="6:12" ht="9.75">
      <c r="F205" s="146"/>
      <c r="G205" s="146"/>
      <c r="H205" s="146"/>
      <c r="I205" s="146"/>
      <c r="J205" s="146"/>
      <c r="K205" s="146"/>
      <c r="L205" s="146"/>
    </row>
    <row r="210" ht="9.75">
      <c r="M210" s="186"/>
    </row>
    <row r="213" spans="9:12" ht="9.75">
      <c r="I213" s="146"/>
      <c r="L213" s="186"/>
    </row>
  </sheetData>
  <sheetProtection/>
  <mergeCells count="129">
    <mergeCell ref="N106:N107"/>
    <mergeCell ref="O106:O107"/>
    <mergeCell ref="C8:C11"/>
    <mergeCell ref="G106:G107"/>
    <mergeCell ref="H106:H107"/>
    <mergeCell ref="I106:I107"/>
    <mergeCell ref="J106:J107"/>
    <mergeCell ref="K106:K107"/>
    <mergeCell ref="M106:M107"/>
    <mergeCell ref="O101:O102"/>
    <mergeCell ref="A106:A107"/>
    <mergeCell ref="B106:B107"/>
    <mergeCell ref="C106:C107"/>
    <mergeCell ref="D106:D107"/>
    <mergeCell ref="E106:E107"/>
    <mergeCell ref="F106:F107"/>
    <mergeCell ref="I199:I200"/>
    <mergeCell ref="J199:J200"/>
    <mergeCell ref="K199:K200"/>
    <mergeCell ref="O199:O200"/>
    <mergeCell ref="N199:N200"/>
    <mergeCell ref="G149:G150"/>
    <mergeCell ref="H149:H150"/>
    <mergeCell ref="J149:J150"/>
    <mergeCell ref="I149:I150"/>
    <mergeCell ref="M149:M150"/>
    <mergeCell ref="A199:C200"/>
    <mergeCell ref="D199:D200"/>
    <mergeCell ref="E199:E200"/>
    <mergeCell ref="F199:F200"/>
    <mergeCell ref="G199:G200"/>
    <mergeCell ref="H199:H200"/>
    <mergeCell ref="A149:A150"/>
    <mergeCell ref="B149:B150"/>
    <mergeCell ref="C149:C150"/>
    <mergeCell ref="D149:D150"/>
    <mergeCell ref="E149:E150"/>
    <mergeCell ref="F149:F150"/>
    <mergeCell ref="O126:O127"/>
    <mergeCell ref="N126:N127"/>
    <mergeCell ref="K126:K127"/>
    <mergeCell ref="N149:N150"/>
    <mergeCell ref="O149:O150"/>
    <mergeCell ref="K149:K150"/>
    <mergeCell ref="F126:F127"/>
    <mergeCell ref="G126:G127"/>
    <mergeCell ref="H126:H127"/>
    <mergeCell ref="I126:I127"/>
    <mergeCell ref="J126:J127"/>
    <mergeCell ref="M126:M127"/>
    <mergeCell ref="G124:G125"/>
    <mergeCell ref="H124:H125"/>
    <mergeCell ref="I124:I125"/>
    <mergeCell ref="J124:J125"/>
    <mergeCell ref="K124:K125"/>
    <mergeCell ref="A126:A127"/>
    <mergeCell ref="B126:B127"/>
    <mergeCell ref="C126:C127"/>
    <mergeCell ref="D126:D127"/>
    <mergeCell ref="E126:E127"/>
    <mergeCell ref="N122:N123"/>
    <mergeCell ref="M124:M125"/>
    <mergeCell ref="O124:O125"/>
    <mergeCell ref="N124:N125"/>
    <mergeCell ref="A124:A125"/>
    <mergeCell ref="B124:B125"/>
    <mergeCell ref="C124:C125"/>
    <mergeCell ref="D124:D125"/>
    <mergeCell ref="E124:E125"/>
    <mergeCell ref="F124:F125"/>
    <mergeCell ref="F122:F123"/>
    <mergeCell ref="G122:G123"/>
    <mergeCell ref="H122:H123"/>
    <mergeCell ref="I122:I123"/>
    <mergeCell ref="J122:J123"/>
    <mergeCell ref="M122:M123"/>
    <mergeCell ref="A8:A11"/>
    <mergeCell ref="B8:B11"/>
    <mergeCell ref="D8:D11"/>
    <mergeCell ref="O8:O10"/>
    <mergeCell ref="H9:J9"/>
    <mergeCell ref="K8:N8"/>
    <mergeCell ref="E8:E10"/>
    <mergeCell ref="E178:E179"/>
    <mergeCell ref="A178:A179"/>
    <mergeCell ref="E153:E154"/>
    <mergeCell ref="D153:D154"/>
    <mergeCell ref="A6:N6"/>
    <mergeCell ref="A122:A123"/>
    <mergeCell ref="B122:B123"/>
    <mergeCell ref="C122:C123"/>
    <mergeCell ref="D122:D123"/>
    <mergeCell ref="E122:E123"/>
    <mergeCell ref="E97:E98"/>
    <mergeCell ref="A101:A102"/>
    <mergeCell ref="A97:A98"/>
    <mergeCell ref="A203:O203"/>
    <mergeCell ref="G8:J8"/>
    <mergeCell ref="O153:O154"/>
    <mergeCell ref="O178:O179"/>
    <mergeCell ref="O97:O98"/>
    <mergeCell ref="I201:I202"/>
    <mergeCell ref="D101:D102"/>
    <mergeCell ref="A198:D198"/>
    <mergeCell ref="D97:D98"/>
    <mergeCell ref="D178:D179"/>
    <mergeCell ref="A153:A154"/>
    <mergeCell ref="M10:M11"/>
    <mergeCell ref="F8:F11"/>
    <mergeCell ref="G9:G11"/>
    <mergeCell ref="H10:H11"/>
    <mergeCell ref="I10:I11"/>
    <mergeCell ref="E101:E102"/>
    <mergeCell ref="A201:C202"/>
    <mergeCell ref="D201:D202"/>
    <mergeCell ref="E201:E202"/>
    <mergeCell ref="F201:F202"/>
    <mergeCell ref="G201:G202"/>
    <mergeCell ref="H201:H202"/>
    <mergeCell ref="J201:J202"/>
    <mergeCell ref="N201:N202"/>
    <mergeCell ref="O201:O202"/>
    <mergeCell ref="K201:K202"/>
    <mergeCell ref="J10:J11"/>
    <mergeCell ref="K9:K11"/>
    <mergeCell ref="L9:N9"/>
    <mergeCell ref="N10:N11"/>
    <mergeCell ref="K122:K123"/>
    <mergeCell ref="O122:O12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2019-03-27T09:59:48Z</cp:lastPrinted>
  <dcterms:created xsi:type="dcterms:W3CDTF">2002-08-13T10:14:59Z</dcterms:created>
  <dcterms:modified xsi:type="dcterms:W3CDTF">2019-03-27T14:18:46Z</dcterms:modified>
  <cp:category/>
  <cp:version/>
  <cp:contentType/>
  <cp:contentStatus/>
</cp:coreProperties>
</file>