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'szczegolowe'!$A$1:$S$101</definedName>
  </definedNames>
  <calcPr fullCalcOnLoad="1"/>
</workbook>
</file>

<file path=xl/sharedStrings.xml><?xml version="1.0" encoding="utf-8"?>
<sst xmlns="http://schemas.openxmlformats.org/spreadsheetml/2006/main" count="528" uniqueCount="245">
  <si>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</si>
  <si>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</si>
  <si>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</si>
  <si>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</si>
  <si>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</si>
  <si>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</si>
  <si>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</si>
  <si>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</si>
  <si>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</si>
  <si>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</si>
  <si>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</si>
  <si>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</si>
  <si>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</si>
  <si>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</si>
  <si>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</si>
  <si>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</si>
  <si>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</si>
  <si>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</si>
  <si>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</si>
  <si>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</si>
  <si>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</si>
  <si>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</si>
  <si>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</si>
  <si>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</si>
  <si>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</si>
  <si>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</si>
  <si>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</si>
  <si>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</si>
  <si>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</si>
  <si>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</si>
  <si>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</si>
  <si>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</si>
  <si>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</si>
  <si>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</si>
  <si>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</si>
  <si>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</si>
  <si>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</si>
  <si>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</si>
  <si>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</si>
  <si>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</si>
  <si>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</si>
  <si>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</si>
  <si>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</si>
  <si>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</si>
  <si>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</si>
  <si>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</si>
  <si>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</si>
  <si>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</si>
  <si>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</si>
  <si>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</si>
  <si>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</si>
  <si>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</si>
  <si>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</si>
  <si>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</si>
  <si>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</si>
  <si>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</si>
  <si>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</si>
  <si>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</si>
  <si>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</si>
  <si>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</si>
  <si>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</si>
  <si>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</si>
  <si>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</si>
  <si>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</si>
  <si>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</si>
  <si>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</si>
  <si>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</si>
  <si>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</si>
  <si>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</si>
  <si>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</si>
  <si>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</si>
  <si>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</si>
  <si>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</si>
  <si>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</si>
  <si>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</si>
  <si>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</si>
  <si>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</si>
  <si>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</si>
  <si>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</si>
  <si>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</si>
  <si>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</si>
  <si>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</si>
  <si>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</si>
  <si>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</si>
  <si>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</si>
  <si>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</si>
  <si>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</si>
  <si>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</si>
  <si>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</si>
  <si>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</si>
  <si>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</si>
  <si>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</si>
  <si>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</si>
  <si>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</si>
  <si>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</si>
  <si>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</si>
  <si>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</si>
  <si>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</si>
  <si>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</si>
  <si>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</si>
  <si>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</si>
  <si>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</si>
  <si>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</si>
  <si>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</si>
  <si>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</si>
  <si>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</si>
  <si>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</si>
  <si>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</si>
  <si>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</si>
  <si>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</si>
  <si>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</si>
  <si>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</si>
  <si>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</si>
  <si>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</si>
  <si>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</si>
  <si>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</si>
  <si>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</si>
  <si>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</si>
  <si>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</si>
  <si>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</si>
  <si>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</si>
  <si>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</si>
  <si>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</si>
  <si>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</si>
  <si>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</si>
  <si>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</si>
  <si>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</si>
  <si>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</si>
  <si>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</si>
  <si>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</si>
  <si>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</si>
  <si>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</si>
  <si>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</si>
  <si>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</si>
  <si>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</si>
  <si>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</si>
  <si>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</si>
  <si>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</si>
  <si>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</si>
  <si>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</si>
  <si>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</si>
  <si>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</si>
  <si>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</si>
  <si>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</si>
  <si>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</si>
  <si>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</si>
  <si>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</si>
  <si>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</si>
  <si>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</si>
  <si>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</si>
  <si>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</si>
  <si>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</si>
  <si>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</si>
  <si>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</si>
  <si>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</si>
  <si>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</si>
  <si>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</si>
  <si>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</si>
  <si>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>Nazwa programu inwestycyjnego</t>
  </si>
  <si>
    <t>Łączne nakłady inwestycyjne</t>
  </si>
  <si>
    <t>01010</t>
  </si>
  <si>
    <t xml:space="preserve">§ </t>
  </si>
  <si>
    <t>Razem dział 010</t>
  </si>
  <si>
    <t>Razem dział 600</t>
  </si>
  <si>
    <t>Razem dział 801</t>
  </si>
  <si>
    <t>Razem dział 750</t>
  </si>
  <si>
    <t>Razem dział 921</t>
  </si>
  <si>
    <t>Władysławów, Wilcza Góra - Budowa kanalizacji</t>
  </si>
  <si>
    <t>Lesznowola - Projekt i rozbudowa Zespołu Szkół Publicznych wraz z zapleczem sportowym</t>
  </si>
  <si>
    <t>Razem dział 926</t>
  </si>
  <si>
    <t>Razem dział 900</t>
  </si>
  <si>
    <t>Kolonia Mrokowska - Budowa wodociągu  i kanalizacji w drodze nr. ew. działki 25/4</t>
  </si>
  <si>
    <t xml:space="preserve">Podolszyn - Budowa odwodnieia w ul. Polnej </t>
  </si>
  <si>
    <t>I</t>
  </si>
  <si>
    <t>Razem wydatki inwestycyjne</t>
  </si>
  <si>
    <t>Lesznowola - Projekt budowy  ul. Okrężnej oraz projekty branżowe wraz z wytyczeniem geodezyjnym</t>
  </si>
  <si>
    <t>Mysiadło - Projekt budowy  ul. Miłej wraz z wytyczeniem geodezyjnym przebiegu drogi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</si>
  <si>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</si>
  <si>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Wilcza Góra - Budowa wodociągu  ulica lokalna od ul. Jasnej dz. Nr 37, 43, 42/29, 45/1</t>
  </si>
  <si>
    <t>Magdalenka - Projekt budowy ul. Kaczeńców wraz z wytyczeniem geodezyjnym przebiegu drogi</t>
  </si>
  <si>
    <t>Mroków -Projekt budowy i odwodnienia drogi na działkach nr 74/9, 73/23, 73/14, 73/3, 73/2, 73/8, 72/11, 72/8  wraz z wytyczeniem geodezyjnym przebiegu drogi</t>
  </si>
  <si>
    <t>Podolszyn - Projekt i budowa  ul.Zielonej wraz z wytyczeniem geodezyjnym przebiegu drogi</t>
  </si>
  <si>
    <t>Obligacje</t>
  </si>
  <si>
    <t xml:space="preserve">Warszawianka, Wola Mrokowska  - Budowa ul. Brzozowej i ul. Krótkiej wraz z kanalizacją deszczową  </t>
  </si>
  <si>
    <t xml:space="preserve">                                   II etap 20.400.000,-zł </t>
  </si>
  <si>
    <t xml:space="preserve">                                  III etap 20.000.000,-zł </t>
  </si>
  <si>
    <t>Lesznowola - Projekt  przebudowy  ul. GRN wraz z aktualizacją geodezyjną</t>
  </si>
  <si>
    <t>Stefanowo - Projekt i budowa chodnika ul. Urocza w tym Fundusz sołecki 15.000,-</t>
  </si>
  <si>
    <t xml:space="preserve">Stara Iwiczna - Projekt i budowa miejsc parkingowych w tym Fundusz sołecki 12.000,-zł </t>
  </si>
  <si>
    <t>Razem dział 852</t>
  </si>
  <si>
    <t>Mysiadło- Projekt i adaptacja budynku przy ul. Osiedlowej- filia GOPS</t>
  </si>
  <si>
    <r>
      <t xml:space="preserve">Łazy - Aktualizacja projektu i budowa świetlicy                                            (Razem - 1.500.000,-zł)  </t>
    </r>
    <r>
      <rPr>
        <vertAlign val="superscript"/>
        <sz val="7"/>
        <rFont val="Arial CE"/>
        <family val="0"/>
      </rPr>
      <t>1)</t>
    </r>
  </si>
  <si>
    <t>Dochody własne</t>
  </si>
  <si>
    <t xml:space="preserve">Nowa Wola - Budowa petli autobusowej - Fundusz sołecki </t>
  </si>
  <si>
    <t>OGÓŁEM    ( I - III )</t>
  </si>
  <si>
    <r>
      <t xml:space="preserve">Nowa Iwiczna - Projekt i budowa obiektu integracji społecznej wraz z zagospodarowaniem terenu (Razem - 1.570.000,-zł)  </t>
    </r>
    <r>
      <rPr>
        <vertAlign val="superscript"/>
        <sz val="7"/>
        <rFont val="Arial CE"/>
        <family val="0"/>
      </rPr>
      <t>1)</t>
    </r>
  </si>
  <si>
    <r>
      <t xml:space="preserve">Magdalenka - Projekt i budowa świetlicy                                                    (Razem - 1.500.000,-zł) </t>
    </r>
    <r>
      <rPr>
        <vertAlign val="superscript"/>
        <sz val="7"/>
        <rFont val="Arial CE"/>
        <family val="0"/>
      </rPr>
      <t>1)</t>
    </r>
  </si>
  <si>
    <t>Nakłady w roku 2010</t>
  </si>
  <si>
    <t>Razem dział 754</t>
  </si>
  <si>
    <t>Lesznowola - Projekt i  budowa  ul. Sportowej wraz z wytyczeniem geodezyjnym przebiegu drogi</t>
  </si>
  <si>
    <t>Zakup komputerów, drukarek i kserokopiarki</t>
  </si>
  <si>
    <r>
      <t xml:space="preserve">Podolszyn - Budowa świetlicy                                                    (Razem - 1.500.000,-zł) </t>
    </r>
    <r>
      <rPr>
        <vertAlign val="superscript"/>
        <sz val="7"/>
        <rFont val="Arial CE"/>
        <family val="0"/>
      </rPr>
      <t>1)</t>
    </r>
  </si>
  <si>
    <t>Kolonia Warszawska - Budowa wodociągu  w drodze 46/7 bocznej od ul. Ułanów</t>
  </si>
  <si>
    <t xml:space="preserve">Zakup pomp zasilających kanalizację </t>
  </si>
  <si>
    <t xml:space="preserve">Nowa Iwiczna  - Zakup kontenerów na boisko </t>
  </si>
  <si>
    <t xml:space="preserve">Łazy - Budowa wodociagu ul. Miła </t>
  </si>
  <si>
    <t>Łazy - Budowa kamalizacji Al. Krakowska</t>
  </si>
  <si>
    <t>Mroków - Zakup dwóch pomp do przepompowni ul. Rejonowa</t>
  </si>
  <si>
    <t>Łazy - Budowa kolektora kanalizacyjnego w ul. Rolnej</t>
  </si>
  <si>
    <t>Łoziska - Zakup gruntów pod oczyszczalnię ścieków</t>
  </si>
  <si>
    <t xml:space="preserve">Zakup syreny alarmowej i pompy - OSP Nowa Wola i motopomp szlamowych dla OSP Zamienie, Nowa Wola i Mroków </t>
  </si>
  <si>
    <t>Mroków  - Projekt i budowa boisk szkolnych                                                           I etap</t>
  </si>
  <si>
    <t>Zakup urządzenia na stołówkę w Łazach oraz kserokopiarek w Nowej Iwicznej</t>
  </si>
  <si>
    <t xml:space="preserve">                                   I etap 36.272.650,-zł </t>
  </si>
  <si>
    <r>
      <t xml:space="preserve">Zgorzała - Projekt i budowa świetlicy                                                                        (Razem - 1.408.690,-zł) </t>
    </r>
    <r>
      <rPr>
        <b/>
        <vertAlign val="superscript"/>
        <sz val="7"/>
        <color indexed="8"/>
        <rFont val="Arial CE"/>
        <family val="0"/>
      </rPr>
      <t>1), 2)</t>
    </r>
  </si>
  <si>
    <r>
      <t xml:space="preserve">Janczewice-Projekt oraz przebudowa i remont budynku świetlicy gminnej  (Razem - 550.960,-zł)  </t>
    </r>
    <r>
      <rPr>
        <b/>
        <vertAlign val="superscript"/>
        <sz val="7"/>
        <rFont val="Arial CE"/>
        <family val="0"/>
      </rPr>
      <t>1)</t>
    </r>
  </si>
  <si>
    <t>WYKONANIE ZADAŃ  MAJĄTKOWYCH   W  2010 ROKU</t>
  </si>
  <si>
    <t>Wójta Gminy Lesznowola</t>
  </si>
  <si>
    <t>Pożyczki i kredyty</t>
  </si>
  <si>
    <t>Środki pomocowe i dotacje</t>
  </si>
  <si>
    <t>WYSOKOŚĆ NAKŁADÓW</t>
  </si>
  <si>
    <t>Razem</t>
  </si>
  <si>
    <t>Wykonanie w 2010r</t>
  </si>
  <si>
    <t>% wykonania</t>
  </si>
  <si>
    <t>Rozdz.</t>
  </si>
  <si>
    <t>Z - zak</t>
  </si>
  <si>
    <t>Wykonanie do 2009r</t>
  </si>
  <si>
    <t>w tym:</t>
  </si>
  <si>
    <t xml:space="preserve">Kompleksowy program gospodarki ściekowej gminy Lesznowola                                                                              (Razem  35.492.553,-zł)                                                                              </t>
  </si>
  <si>
    <t>K - konty</t>
  </si>
  <si>
    <t>Nowa Iwiczna - Projekt oświetl ul. Poziomki                  (pkt świetlne)</t>
  </si>
  <si>
    <t>Magdalenka - Projekt  oświet ul.Koniecznej                   (pkt świetlne)</t>
  </si>
  <si>
    <t>Zgorzała - Budowa oświet do działki Nr 300 - teren pod świetlicę  -  (pkt świetlne)</t>
  </si>
  <si>
    <t xml:space="preserve">Stara Iwiczna  - Zakup kontenerów na boisko </t>
  </si>
  <si>
    <t xml:space="preserve">Jabłonowo - Ogrodzenie boiska </t>
  </si>
  <si>
    <t xml:space="preserve">Jazgarzewszczyzna - Ogrodzenie placu zabaw- </t>
  </si>
  <si>
    <t xml:space="preserve">Z </t>
  </si>
  <si>
    <t>Z</t>
  </si>
  <si>
    <t xml:space="preserve">Mysiadło - Projekt i budowa "Centrum Edukacji i Sportu "                                  (Razem 76.672.650)                                                                                    </t>
  </si>
  <si>
    <t>WYKONANIE</t>
  </si>
  <si>
    <t xml:space="preserve">Załącznik Nr 4 </t>
  </si>
  <si>
    <t xml:space="preserve"> w tym:</t>
  </si>
  <si>
    <t>Do Zarządzenia Nr 43/2011</t>
  </si>
  <si>
    <t>z dnia  29 marca 2011r.</t>
  </si>
  <si>
    <t xml:space="preserve">Kompleksowy program gospodarki wodnej  gminy Lesznowola                                                                       (Razem   29.844.697,-zł)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</si>
</sst>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vertAlign val="superscript"/>
      <sz val="7"/>
      <name val="Arial CE"/>
      <family val="0"/>
    </font>
    <font>
      <b/>
      <vertAlign val="superscript"/>
      <sz val="7"/>
      <name val="Arial CE"/>
      <family val="0"/>
    </font>
    <font>
      <b/>
      <vertAlign val="superscript"/>
      <sz val="7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/>
      <bottom style="mediumDashed"/>
    </border>
    <border>
      <left style="thin"/>
      <right style="thin"/>
      <top style="hair"/>
      <bottom style="mediumDashed"/>
    </border>
    <border>
      <left style="thin"/>
      <right style="thin"/>
      <top/>
      <bottom style="hair"/>
    </border>
    <border>
      <left style="thin"/>
      <right style="thin"/>
      <top style="mediumDashed"/>
      <bottom/>
    </border>
    <border>
      <left style="thin"/>
      <right style="thin"/>
      <top style="mediumDashed"/>
      <bottom style="hair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 style="thin"/>
      <bottom style="double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dash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3" fontId="9" fillId="24" borderId="18" xfId="0" applyNumberFormat="1" applyFont="1" applyFill="1" applyBorder="1" applyAlignment="1">
      <alignment vertical="center"/>
    </xf>
    <xf numFmtId="3" fontId="9" fillId="24" borderId="24" xfId="0" applyNumberFormat="1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vertical="center"/>
    </xf>
    <xf numFmtId="0" fontId="8" fillId="24" borderId="32" xfId="0" applyFont="1" applyFill="1" applyBorder="1" applyAlignment="1">
      <alignment vertical="center"/>
    </xf>
    <xf numFmtId="0" fontId="8" fillId="24" borderId="33" xfId="0" applyFont="1" applyFill="1" applyBorder="1" applyAlignment="1">
      <alignment vertical="center"/>
    </xf>
    <xf numFmtId="0" fontId="8" fillId="24" borderId="34" xfId="0" applyFont="1" applyFill="1" applyBorder="1" applyAlignment="1">
      <alignment vertical="center"/>
    </xf>
    <xf numFmtId="0" fontId="8" fillId="24" borderId="35" xfId="0" applyFont="1" applyFill="1" applyBorder="1" applyAlignment="1">
      <alignment vertical="center"/>
    </xf>
    <xf numFmtId="3" fontId="9" fillId="24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24" borderId="14" xfId="0" applyFont="1" applyFill="1" applyBorder="1" applyAlignment="1">
      <alignment vertical="center"/>
    </xf>
    <xf numFmtId="0" fontId="8" fillId="24" borderId="37" xfId="0" applyFont="1" applyFill="1" applyBorder="1" applyAlignment="1">
      <alignment vertical="center"/>
    </xf>
    <xf numFmtId="3" fontId="3" fillId="24" borderId="14" xfId="0" applyNumberFormat="1" applyFont="1" applyFill="1" applyBorder="1" applyAlignment="1">
      <alignment vertical="center"/>
    </xf>
    <xf numFmtId="3" fontId="3" fillId="24" borderId="15" xfId="0" applyNumberFormat="1" applyFont="1" applyFill="1" applyBorder="1" applyAlignment="1">
      <alignment vertical="center"/>
    </xf>
    <xf numFmtId="0" fontId="3" fillId="8" borderId="13" xfId="0" applyFont="1" applyFill="1" applyBorder="1" applyAlignment="1">
      <alignment horizontal="center" vertical="center"/>
    </xf>
    <xf numFmtId="3" fontId="4" fillId="8" borderId="16" xfId="0" applyNumberFormat="1" applyFont="1" applyFill="1" applyBorder="1" applyAlignment="1">
      <alignment vertical="center"/>
    </xf>
    <xf numFmtId="3" fontId="4" fillId="8" borderId="13" xfId="0" applyNumberFormat="1" applyFont="1" applyFill="1" applyBorder="1" applyAlignment="1">
      <alignment vertical="center"/>
    </xf>
    <xf numFmtId="3" fontId="4" fillId="8" borderId="38" xfId="0" applyNumberFormat="1" applyFont="1" applyFill="1" applyBorder="1" applyAlignment="1">
      <alignment vertical="center"/>
    </xf>
    <xf numFmtId="3" fontId="4" fillId="8" borderId="40" xfId="0" applyNumberFormat="1" applyFont="1" applyFill="1" applyBorder="1" applyAlignment="1">
      <alignment vertical="center"/>
    </xf>
    <xf numFmtId="3" fontId="4" fillId="8" borderId="41" xfId="0" applyNumberFormat="1" applyFont="1" applyFill="1" applyBorder="1" applyAlignment="1">
      <alignment vertical="center"/>
    </xf>
    <xf numFmtId="3" fontId="4" fillId="8" borderId="22" xfId="0" applyNumberFormat="1" applyFont="1" applyFill="1" applyBorder="1" applyAlignment="1">
      <alignment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3" fillId="8" borderId="37" xfId="0" applyFont="1" applyFill="1" applyBorder="1" applyAlignment="1">
      <alignment vertical="center"/>
    </xf>
    <xf numFmtId="0" fontId="3" fillId="8" borderId="32" xfId="0" applyFont="1" applyFill="1" applyBorder="1" applyAlignment="1">
      <alignment vertical="center"/>
    </xf>
    <xf numFmtId="0" fontId="3" fillId="8" borderId="33" xfId="0" applyFont="1" applyFill="1" applyBorder="1" applyAlignment="1">
      <alignment vertical="center"/>
    </xf>
    <xf numFmtId="0" fontId="3" fillId="8" borderId="34" xfId="0" applyFont="1" applyFill="1" applyBorder="1" applyAlignment="1">
      <alignment vertical="center"/>
    </xf>
    <xf numFmtId="0" fontId="3" fillId="8" borderId="35" xfId="0" applyFont="1" applyFill="1" applyBorder="1" applyAlignment="1">
      <alignment vertical="center"/>
    </xf>
    <xf numFmtId="3" fontId="3" fillId="8" borderId="14" xfId="0" applyNumberFormat="1" applyFont="1" applyFill="1" applyBorder="1" applyAlignment="1">
      <alignment vertical="center"/>
    </xf>
    <xf numFmtId="3" fontId="4" fillId="8" borderId="39" xfId="0" applyNumberFormat="1" applyFont="1" applyFill="1" applyBorder="1" applyAlignment="1">
      <alignment vertical="center"/>
    </xf>
    <xf numFmtId="0" fontId="3" fillId="8" borderId="15" xfId="0" applyFont="1" applyFill="1" applyBorder="1" applyAlignment="1">
      <alignment horizontal="center" vertical="center"/>
    </xf>
    <xf numFmtId="3" fontId="4" fillId="8" borderId="0" xfId="0" applyNumberFormat="1" applyFont="1" applyFill="1" applyBorder="1" applyAlignment="1">
      <alignment vertical="center"/>
    </xf>
    <xf numFmtId="0" fontId="2" fillId="24" borderId="28" xfId="0" applyFont="1" applyFill="1" applyBorder="1" applyAlignment="1">
      <alignment horizontal="center" vertical="center"/>
    </xf>
    <xf numFmtId="3" fontId="3" fillId="24" borderId="13" xfId="0" applyNumberFormat="1" applyFont="1" applyFill="1" applyBorder="1" applyAlignment="1">
      <alignment vertical="center"/>
    </xf>
    <xf numFmtId="3" fontId="3" fillId="24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24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8" borderId="18" xfId="0" applyNumberFormat="1" applyFont="1" applyFill="1" applyBorder="1" applyAlignment="1">
      <alignment vertical="center"/>
    </xf>
    <xf numFmtId="0" fontId="8" fillId="8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8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24" borderId="39" xfId="0" applyNumberFormat="1" applyFont="1" applyFill="1" applyBorder="1" applyAlignment="1">
      <alignment vertical="center"/>
    </xf>
    <xf numFmtId="0" fontId="3" fillId="8" borderId="51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vertical="center"/>
    </xf>
    <xf numFmtId="0" fontId="3" fillId="8" borderId="51" xfId="0" applyFont="1" applyFill="1" applyBorder="1" applyAlignment="1">
      <alignment vertical="center"/>
    </xf>
    <xf numFmtId="0" fontId="3" fillId="8" borderId="53" xfId="0" applyFont="1" applyFill="1" applyBorder="1" applyAlignment="1">
      <alignment vertical="center"/>
    </xf>
    <xf numFmtId="0" fontId="3" fillId="8" borderId="54" xfId="0" applyFont="1" applyFill="1" applyBorder="1" applyAlignment="1">
      <alignment vertical="center"/>
    </xf>
    <xf numFmtId="0" fontId="3" fillId="8" borderId="55" xfId="0" applyFont="1" applyFill="1" applyBorder="1" applyAlignment="1">
      <alignment vertical="center"/>
    </xf>
    <xf numFmtId="3" fontId="3" fillId="8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8" borderId="57" xfId="0" applyNumberFormat="1" applyFont="1" applyFill="1" applyBorder="1" applyAlignment="1">
      <alignment vertical="center"/>
    </xf>
    <xf numFmtId="0" fontId="3" fillId="8" borderId="16" xfId="0" applyFont="1" applyFill="1" applyBorder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8" borderId="15" xfId="0" applyFont="1" applyFill="1" applyBorder="1" applyAlignment="1">
      <alignment horizontal="center" vertical="center"/>
    </xf>
    <xf numFmtId="3" fontId="4" fillId="8" borderId="18" xfId="0" applyNumberFormat="1" applyFont="1" applyFill="1" applyBorder="1" applyAlignment="1">
      <alignment vertical="center"/>
    </xf>
    <xf numFmtId="3" fontId="4" fillId="8" borderId="15" xfId="0" applyNumberFormat="1" applyFont="1" applyFill="1" applyBorder="1" applyAlignment="1">
      <alignment vertical="center"/>
    </xf>
    <xf numFmtId="3" fontId="4" fillId="8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58" xfId="0" applyNumberFormat="1" applyFont="1" applyFill="1" applyBorder="1" applyAlignment="1">
      <alignment vertical="center"/>
    </xf>
    <xf numFmtId="3" fontId="11" fillId="25" borderId="58" xfId="0" applyNumberFormat="1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3" fontId="11" fillId="25" borderId="60" xfId="0" applyNumberFormat="1" applyFont="1" applyFill="1" applyBorder="1" applyAlignment="1">
      <alignment vertical="center"/>
    </xf>
    <xf numFmtId="3" fontId="11" fillId="25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25" borderId="6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11" fillId="0" borderId="58" xfId="0" applyNumberFormat="1" applyFont="1" applyBorder="1" applyAlignment="1">
      <alignment vertical="center"/>
    </xf>
    <xf numFmtId="3" fontId="11" fillId="24" borderId="58" xfId="0" applyNumberFormat="1" applyFont="1" applyFill="1" applyBorder="1" applyAlignment="1">
      <alignment vertical="center"/>
    </xf>
    <xf numFmtId="3" fontId="11" fillId="0" borderId="59" xfId="0" applyNumberFormat="1" applyFont="1" applyBorder="1" applyAlignment="1">
      <alignment vertical="center"/>
    </xf>
    <xf numFmtId="3" fontId="11" fillId="24" borderId="60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1" fillId="24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3" fontId="11" fillId="0" borderId="14" xfId="0" applyNumberFormat="1" applyFont="1" applyFill="1" applyBorder="1" applyAlignment="1">
      <alignment vertical="center"/>
    </xf>
    <xf numFmtId="3" fontId="11" fillId="25" borderId="14" xfId="0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25" borderId="10" xfId="0" applyNumberFormat="1" applyFont="1" applyFill="1" applyBorder="1" applyAlignment="1">
      <alignment vertical="center"/>
    </xf>
    <xf numFmtId="3" fontId="11" fillId="24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58" xfId="0" applyFont="1" applyBorder="1" applyAlignment="1" quotePrefix="1">
      <alignment horizontal="center" vertical="center"/>
    </xf>
    <xf numFmtId="0" fontId="11" fillId="0" borderId="60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3" fontId="11" fillId="0" borderId="58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vertical="center"/>
    </xf>
    <xf numFmtId="3" fontId="11" fillId="24" borderId="14" xfId="0" applyNumberFormat="1" applyFont="1" applyFill="1" applyBorder="1" applyAlignment="1">
      <alignment vertical="center"/>
    </xf>
    <xf numFmtId="3" fontId="12" fillId="25" borderId="58" xfId="0" applyNumberFormat="1" applyFont="1" applyFill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3" fontId="11" fillId="25" borderId="13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top"/>
    </xf>
    <xf numFmtId="0" fontId="3" fillId="0" borderId="13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3" fontId="11" fillId="25" borderId="0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horizontal="left" vertical="center"/>
    </xf>
    <xf numFmtId="0" fontId="11" fillId="0" borderId="15" xfId="0" applyFont="1" applyBorder="1" applyAlignment="1" quotePrefix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0" fontId="3" fillId="0" borderId="60" xfId="0" applyFont="1" applyBorder="1" applyAlignment="1">
      <alignment horizontal="center" vertical="center" wrapText="1"/>
    </xf>
    <xf numFmtId="3" fontId="11" fillId="0" borderId="59" xfId="0" applyNumberFormat="1" applyFont="1" applyFill="1" applyBorder="1" applyAlignment="1">
      <alignment horizontal="right" vertical="center"/>
    </xf>
    <xf numFmtId="3" fontId="11" fillId="0" borderId="14" xfId="0" applyNumberFormat="1" applyFont="1" applyBorder="1" applyAlignment="1">
      <alignment vertical="center"/>
    </xf>
    <xf numFmtId="3" fontId="11" fillId="25" borderId="10" xfId="0" applyNumberFormat="1" applyFont="1" applyFill="1" applyBorder="1" applyAlignment="1">
      <alignment horizontal="right" vertical="center"/>
    </xf>
    <xf numFmtId="3" fontId="11" fillId="25" borderId="58" xfId="0" applyNumberFormat="1" applyFont="1" applyFill="1" applyBorder="1" applyAlignment="1">
      <alignment horizontal="right" vertical="center"/>
    </xf>
    <xf numFmtId="3" fontId="3" fillId="25" borderId="18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horizontal="right" vertical="center"/>
    </xf>
    <xf numFmtId="3" fontId="12" fillId="24" borderId="10" xfId="0" applyNumberFormat="1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3" fontId="11" fillId="0" borderId="23" xfId="0" applyNumberFormat="1" applyFont="1" applyBorder="1" applyAlignment="1">
      <alignment vertical="center"/>
    </xf>
    <xf numFmtId="3" fontId="11" fillId="25" borderId="23" xfId="0" applyNumberFormat="1" applyFont="1" applyFill="1" applyBorder="1" applyAlignment="1">
      <alignment vertical="center"/>
    </xf>
    <xf numFmtId="0" fontId="4" fillId="24" borderId="62" xfId="0" applyFont="1" applyFill="1" applyBorder="1" applyAlignment="1">
      <alignment vertical="center" wrapText="1"/>
    </xf>
    <xf numFmtId="0" fontId="7" fillId="24" borderId="10" xfId="0" applyFont="1" applyFill="1" applyBorder="1" applyAlignment="1" quotePrefix="1">
      <alignment horizontal="center" vertical="center" wrapText="1"/>
    </xf>
    <xf numFmtId="0" fontId="0" fillId="24" borderId="10" xfId="0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3" fontId="12" fillId="24" borderId="10" xfId="0" applyNumberFormat="1" applyFont="1" applyFill="1" applyBorder="1" applyAlignment="1">
      <alignment horizontal="right" vertical="center"/>
    </xf>
    <xf numFmtId="0" fontId="2" fillId="8" borderId="13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3" fontId="11" fillId="0" borderId="61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24" borderId="13" xfId="0" applyNumberFormat="1" applyFont="1" applyFill="1" applyBorder="1" applyAlignment="1">
      <alignment vertical="center"/>
    </xf>
    <xf numFmtId="0" fontId="11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11" fillId="24" borderId="6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2" fillId="0" borderId="61" xfId="0" applyNumberFormat="1" applyFont="1" applyFill="1" applyBorder="1" applyAlignment="1">
      <alignment vertical="center"/>
    </xf>
    <xf numFmtId="0" fontId="3" fillId="0" borderId="63" xfId="0" applyFont="1" applyBorder="1" applyAlignment="1">
      <alignment vertical="center" wrapText="1"/>
    </xf>
    <xf numFmtId="3" fontId="12" fillId="0" borderId="58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2" fillId="0" borderId="6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58" xfId="0" applyNumberFormat="1" applyFont="1" applyFill="1" applyBorder="1" applyAlignment="1">
      <alignment horizontal="center" vertical="center" wrapText="1"/>
    </xf>
    <xf numFmtId="3" fontId="11" fillId="0" borderId="60" xfId="0" applyNumberFormat="1" applyFont="1" applyFill="1" applyBorder="1" applyAlignment="1">
      <alignment horizontal="center" vertical="center" wrapText="1"/>
    </xf>
    <xf numFmtId="3" fontId="11" fillId="24" borderId="61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/>
    </xf>
    <xf numFmtId="3" fontId="11" fillId="25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3" fontId="11" fillId="8" borderId="14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0" fontId="3" fillId="8" borderId="14" xfId="0" applyFont="1" applyFill="1" applyBorder="1" applyAlignment="1">
      <alignment horizontal="center" vertical="center" wrapText="1"/>
    </xf>
    <xf numFmtId="0" fontId="11" fillId="25" borderId="62" xfId="0" applyFont="1" applyFill="1" applyBorder="1" applyAlignment="1">
      <alignment horizontal="center" vertical="center"/>
    </xf>
    <xf numFmtId="3" fontId="12" fillId="24" borderId="10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3" fontId="11" fillId="0" borderId="65" xfId="0" applyNumberFormat="1" applyFont="1" applyBorder="1" applyAlignment="1">
      <alignment vertical="center"/>
    </xf>
    <xf numFmtId="3" fontId="11" fillId="24" borderId="65" xfId="0" applyNumberFormat="1" applyFont="1" applyFill="1" applyBorder="1" applyAlignment="1">
      <alignment vertical="center"/>
    </xf>
    <xf numFmtId="3" fontId="11" fillId="25" borderId="65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24" borderId="58" xfId="0" applyNumberFormat="1" applyFont="1" applyFill="1" applyBorder="1" applyAlignment="1">
      <alignment vertical="center"/>
    </xf>
    <xf numFmtId="3" fontId="11" fillId="24" borderId="60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horizontal="right" vertical="center"/>
    </xf>
    <xf numFmtId="0" fontId="11" fillId="0" borderId="59" xfId="0" applyFont="1" applyBorder="1" applyAlignment="1" quotePrefix="1">
      <alignment horizontal="center" vertical="center"/>
    </xf>
    <xf numFmtId="3" fontId="11" fillId="25" borderId="64" xfId="0" applyNumberFormat="1" applyFont="1" applyFill="1" applyBorder="1" applyAlignment="1">
      <alignment vertical="center"/>
    </xf>
    <xf numFmtId="0" fontId="11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>
      <alignment vertical="center" wrapText="1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3" fontId="11" fillId="0" borderId="67" xfId="0" applyNumberFormat="1" applyFont="1" applyBorder="1" applyAlignment="1">
      <alignment vertical="center"/>
    </xf>
    <xf numFmtId="3" fontId="11" fillId="25" borderId="67" xfId="0" applyNumberFormat="1" applyFont="1" applyFill="1" applyBorder="1" applyAlignment="1">
      <alignment vertical="center"/>
    </xf>
    <xf numFmtId="3" fontId="11" fillId="24" borderId="67" xfId="0" applyNumberFormat="1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horizontal="right" vertical="center"/>
    </xf>
    <xf numFmtId="3" fontId="11" fillId="0" borderId="64" xfId="0" applyNumberFormat="1" applyFont="1" applyBorder="1" applyAlignment="1">
      <alignment vertical="center"/>
    </xf>
    <xf numFmtId="3" fontId="11" fillId="24" borderId="64" xfId="0" applyNumberFormat="1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4" fontId="12" fillId="24" borderId="10" xfId="0" applyNumberFormat="1" applyFont="1" applyFill="1" applyBorder="1" applyAlignment="1">
      <alignment vertical="center"/>
    </xf>
    <xf numFmtId="4" fontId="11" fillId="0" borderId="59" xfId="0" applyNumberFormat="1" applyFont="1" applyFill="1" applyBorder="1" applyAlignment="1">
      <alignment horizontal="right" vertical="center"/>
    </xf>
    <xf numFmtId="4" fontId="11" fillId="0" borderId="60" xfId="0" applyNumberFormat="1" applyFont="1" applyFill="1" applyBorder="1" applyAlignment="1">
      <alignment horizontal="right" vertical="center"/>
    </xf>
    <xf numFmtId="4" fontId="4" fillId="24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4" fontId="11" fillId="0" borderId="58" xfId="0" applyNumberFormat="1" applyFont="1" applyFill="1" applyBorder="1" applyAlignment="1">
      <alignment horizontal="right" vertical="center"/>
    </xf>
    <xf numFmtId="4" fontId="12" fillId="24" borderId="10" xfId="0" applyNumberFormat="1" applyFont="1" applyFill="1" applyBorder="1" applyAlignment="1">
      <alignment horizontal="center" vertical="center"/>
    </xf>
    <xf numFmtId="3" fontId="11" fillId="0" borderId="59" xfId="0" applyNumberFormat="1" applyFont="1" applyFill="1" applyBorder="1" applyAlignment="1">
      <alignment horizontal="center" vertical="center"/>
    </xf>
    <xf numFmtId="3" fontId="11" fillId="0" borderId="60" xfId="0" applyNumberFormat="1" applyFont="1" applyFill="1" applyBorder="1" applyAlignment="1">
      <alignment horizontal="center" vertical="center"/>
    </xf>
    <xf numFmtId="4" fontId="11" fillId="0" borderId="58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1" fillId="25" borderId="25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horizontal="right" vertical="center"/>
    </xf>
    <xf numFmtId="0" fontId="5" fillId="8" borderId="10" xfId="0" applyFont="1" applyFill="1" applyBorder="1" applyAlignment="1">
      <alignment vertical="center" wrapText="1"/>
    </xf>
    <xf numFmtId="0" fontId="11" fillId="8" borderId="1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3" fontId="9" fillId="24" borderId="15" xfId="0" applyNumberFormat="1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3" fontId="12" fillId="24" borderId="68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4" fontId="11" fillId="25" borderId="13" xfId="0" applyNumberFormat="1" applyFont="1" applyFill="1" applyBorder="1" applyAlignment="1">
      <alignment horizontal="right" vertical="center" wrapText="1"/>
    </xf>
    <xf numFmtId="4" fontId="11" fillId="25" borderId="58" xfId="0" applyNumberFormat="1" applyFont="1" applyFill="1" applyBorder="1" applyAlignment="1">
      <alignment horizontal="right" vertical="center"/>
    </xf>
    <xf numFmtId="4" fontId="11" fillId="0" borderId="61" xfId="0" applyNumberFormat="1" applyFont="1" applyFill="1" applyBorder="1" applyAlignment="1">
      <alignment horizontal="right" vertical="center"/>
    </xf>
    <xf numFmtId="4" fontId="11" fillId="0" borderId="67" xfId="0" applyNumberFormat="1" applyFont="1" applyFill="1" applyBorder="1" applyAlignment="1">
      <alignment horizontal="right" vertical="center"/>
    </xf>
    <xf numFmtId="4" fontId="11" fillId="0" borderId="64" xfId="0" applyNumberFormat="1" applyFont="1" applyFill="1" applyBorder="1" applyAlignment="1">
      <alignment horizontal="right" vertical="center"/>
    </xf>
    <xf numFmtId="4" fontId="11" fillId="25" borderId="10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11" fillId="8" borderId="14" xfId="0" applyNumberFormat="1" applyFont="1" applyFill="1" applyBorder="1" applyAlignment="1">
      <alignment vertical="center"/>
    </xf>
    <xf numFmtId="4" fontId="12" fillId="24" borderId="68" xfId="0" applyNumberFormat="1" applyFont="1" applyFill="1" applyBorder="1" applyAlignment="1">
      <alignment vertical="center"/>
    </xf>
    <xf numFmtId="4" fontId="11" fillId="0" borderId="58" xfId="0" applyNumberFormat="1" applyFont="1" applyFill="1" applyBorder="1" applyAlignment="1">
      <alignment vertical="center"/>
    </xf>
    <xf numFmtId="4" fontId="11" fillId="0" borderId="59" xfId="0" applyNumberFormat="1" applyFont="1" applyFill="1" applyBorder="1" applyAlignment="1">
      <alignment vertical="center"/>
    </xf>
    <xf numFmtId="4" fontId="11" fillId="0" borderId="60" xfId="0" applyNumberFormat="1" applyFont="1" applyFill="1" applyBorder="1" applyAlignment="1">
      <alignment vertical="center"/>
    </xf>
    <xf numFmtId="4" fontId="11" fillId="0" borderId="65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2" fillId="8" borderId="13" xfId="0" applyNumberFormat="1" applyFont="1" applyFill="1" applyBorder="1" applyAlignment="1">
      <alignment horizontal="center" vertical="center"/>
    </xf>
    <xf numFmtId="3" fontId="11" fillId="25" borderId="13" xfId="0" applyNumberFormat="1" applyFont="1" applyFill="1" applyBorder="1" applyAlignment="1">
      <alignment horizontal="right" vertical="center"/>
    </xf>
    <xf numFmtId="4" fontId="11" fillId="25" borderId="13" xfId="0" applyNumberFormat="1" applyFont="1" applyFill="1" applyBorder="1" applyAlignment="1">
      <alignment horizontal="right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3" fontId="12" fillId="8" borderId="10" xfId="0" applyNumberFormat="1" applyFont="1" applyFill="1" applyBorder="1" applyAlignment="1">
      <alignment vertical="center"/>
    </xf>
    <xf numFmtId="4" fontId="12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" fontId="11" fillId="25" borderId="65" xfId="0" applyNumberFormat="1" applyFont="1" applyFill="1" applyBorder="1" applyAlignment="1">
      <alignment horizontal="right" vertical="center"/>
    </xf>
    <xf numFmtId="4" fontId="11" fillId="25" borderId="10" xfId="0" applyNumberFormat="1" applyFont="1" applyFill="1" applyBorder="1" applyAlignment="1">
      <alignment horizontal="right" vertical="center" wrapText="1"/>
    </xf>
    <xf numFmtId="4" fontId="12" fillId="8" borderId="13" xfId="0" applyNumberFormat="1" applyFont="1" applyFill="1" applyBorder="1" applyAlignment="1">
      <alignment vertical="center"/>
    </xf>
    <xf numFmtId="0" fontId="4" fillId="8" borderId="17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vertical="center" wrapText="1"/>
    </xf>
    <xf numFmtId="0" fontId="3" fillId="8" borderId="19" xfId="0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/>
    </xf>
    <xf numFmtId="4" fontId="4" fillId="21" borderId="10" xfId="0" applyNumberFormat="1" applyFont="1" applyFill="1" applyBorder="1" applyAlignment="1">
      <alignment horizontal="right" vertical="center"/>
    </xf>
    <xf numFmtId="4" fontId="11" fillId="21" borderId="10" xfId="0" applyNumberFormat="1" applyFont="1" applyFill="1" applyBorder="1" applyAlignment="1">
      <alignment vertical="center"/>
    </xf>
    <xf numFmtId="4" fontId="11" fillId="21" borderId="13" xfId="0" applyNumberFormat="1" applyFont="1" applyFill="1" applyBorder="1" applyAlignment="1">
      <alignment vertical="center"/>
    </xf>
    <xf numFmtId="4" fontId="11" fillId="21" borderId="58" xfId="0" applyNumberFormat="1" applyFont="1" applyFill="1" applyBorder="1" applyAlignment="1">
      <alignment horizontal="right" vertical="center"/>
    </xf>
    <xf numFmtId="4" fontId="11" fillId="21" borderId="59" xfId="0" applyNumberFormat="1" applyFont="1" applyFill="1" applyBorder="1" applyAlignment="1">
      <alignment horizontal="right" vertical="center"/>
    </xf>
    <xf numFmtId="4" fontId="11" fillId="21" borderId="60" xfId="0" applyNumberFormat="1" applyFont="1" applyFill="1" applyBorder="1" applyAlignment="1">
      <alignment horizontal="right" vertical="center"/>
    </xf>
    <xf numFmtId="4" fontId="12" fillId="21" borderId="10" xfId="0" applyNumberFormat="1" applyFont="1" applyFill="1" applyBorder="1" applyAlignment="1">
      <alignment vertical="center"/>
    </xf>
    <xf numFmtId="4" fontId="11" fillId="21" borderId="13" xfId="0" applyNumberFormat="1" applyFont="1" applyFill="1" applyBorder="1" applyAlignment="1">
      <alignment horizontal="right" vertical="center"/>
    </xf>
    <xf numFmtId="4" fontId="11" fillId="21" borderId="58" xfId="0" applyNumberFormat="1" applyFont="1" applyFill="1" applyBorder="1" applyAlignment="1">
      <alignment vertical="center"/>
    </xf>
    <xf numFmtId="4" fontId="11" fillId="21" borderId="59" xfId="0" applyNumberFormat="1" applyFont="1" applyFill="1" applyBorder="1" applyAlignment="1">
      <alignment vertical="center"/>
    </xf>
    <xf numFmtId="4" fontId="11" fillId="21" borderId="60" xfId="0" applyNumberFormat="1" applyFont="1" applyFill="1" applyBorder="1" applyAlignment="1">
      <alignment vertical="center"/>
    </xf>
    <xf numFmtId="4" fontId="11" fillId="21" borderId="14" xfId="0" applyNumberFormat="1" applyFont="1" applyFill="1" applyBorder="1" applyAlignment="1">
      <alignment vertical="center"/>
    </xf>
    <xf numFmtId="4" fontId="12" fillId="21" borderId="68" xfId="0" applyNumberFormat="1" applyFont="1" applyFill="1" applyBorder="1" applyAlignment="1">
      <alignment vertical="center"/>
    </xf>
    <xf numFmtId="4" fontId="11" fillId="21" borderId="13" xfId="0" applyNumberFormat="1" applyFont="1" applyFill="1" applyBorder="1" applyAlignment="1">
      <alignment horizontal="right" vertical="center" wrapText="1"/>
    </xf>
    <xf numFmtId="4" fontId="11" fillId="21" borderId="58" xfId="0" applyNumberFormat="1" applyFont="1" applyFill="1" applyBorder="1" applyAlignment="1">
      <alignment horizontal="right" vertical="center"/>
    </xf>
    <xf numFmtId="4" fontId="11" fillId="21" borderId="61" xfId="0" applyNumberFormat="1" applyFont="1" applyFill="1" applyBorder="1" applyAlignment="1">
      <alignment horizontal="right" vertical="center"/>
    </xf>
    <xf numFmtId="4" fontId="11" fillId="21" borderId="67" xfId="0" applyNumberFormat="1" applyFont="1" applyFill="1" applyBorder="1" applyAlignment="1">
      <alignment horizontal="right" vertical="center"/>
    </xf>
    <xf numFmtId="4" fontId="11" fillId="21" borderId="64" xfId="0" applyNumberFormat="1" applyFont="1" applyFill="1" applyBorder="1" applyAlignment="1">
      <alignment horizontal="right" vertical="center"/>
    </xf>
    <xf numFmtId="4" fontId="11" fillId="21" borderId="13" xfId="0" applyNumberFormat="1" applyFont="1" applyFill="1" applyBorder="1" applyAlignment="1">
      <alignment horizontal="right" vertical="center"/>
    </xf>
    <xf numFmtId="4" fontId="11" fillId="21" borderId="10" xfId="0" applyNumberFormat="1" applyFont="1" applyFill="1" applyBorder="1" applyAlignment="1">
      <alignment horizontal="right" vertical="center"/>
    </xf>
    <xf numFmtId="3" fontId="11" fillId="24" borderId="23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right" vertical="center"/>
    </xf>
    <xf numFmtId="3" fontId="11" fillId="24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3" fontId="11" fillId="24" borderId="25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right" vertical="center"/>
    </xf>
    <xf numFmtId="0" fontId="3" fillId="0" borderId="62" xfId="0" applyFont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4" fontId="12" fillId="21" borderId="13" xfId="0" applyNumberFormat="1" applyFont="1" applyFill="1" applyBorder="1" applyAlignment="1">
      <alignment horizontal="center" vertical="center"/>
    </xf>
    <xf numFmtId="3" fontId="4" fillId="8" borderId="41" xfId="0" applyNumberFormat="1" applyFont="1" applyFill="1" applyBorder="1" applyAlignment="1">
      <alignment vertical="center"/>
    </xf>
    <xf numFmtId="3" fontId="4" fillId="8" borderId="71" xfId="0" applyNumberFormat="1" applyFont="1" applyFill="1" applyBorder="1" applyAlignment="1">
      <alignment vertical="center"/>
    </xf>
    <xf numFmtId="3" fontId="4" fillId="8" borderId="20" xfId="0" applyNumberFormat="1" applyFont="1" applyFill="1" applyBorder="1" applyAlignment="1">
      <alignment vertical="center"/>
    </xf>
    <xf numFmtId="3" fontId="4" fillId="8" borderId="22" xfId="0" applyNumberFormat="1" applyFont="1" applyFill="1" applyBorder="1" applyAlignment="1">
      <alignment vertical="center"/>
    </xf>
    <xf numFmtId="3" fontId="3" fillId="8" borderId="72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8" borderId="18" xfId="0" applyFont="1" applyFill="1" applyBorder="1" applyAlignment="1">
      <alignment vertical="center" wrapText="1"/>
    </xf>
    <xf numFmtId="0" fontId="4" fillId="8" borderId="19" xfId="0" applyFont="1" applyFill="1" applyBorder="1" applyAlignment="1">
      <alignment vertical="center" wrapText="1"/>
    </xf>
    <xf numFmtId="3" fontId="9" fillId="24" borderId="21" xfId="0" applyNumberFormat="1" applyFont="1" applyFill="1" applyBorder="1" applyAlignment="1">
      <alignment vertical="center"/>
    </xf>
    <xf numFmtId="3" fontId="9" fillId="24" borderId="24" xfId="0" applyNumberFormat="1" applyFont="1" applyFill="1" applyBorder="1" applyAlignment="1">
      <alignment vertical="center"/>
    </xf>
    <xf numFmtId="3" fontId="9" fillId="24" borderId="25" xfId="0" applyNumberFormat="1" applyFont="1" applyFill="1" applyBorder="1" applyAlignment="1">
      <alignment vertical="center"/>
    </xf>
    <xf numFmtId="0" fontId="9" fillId="24" borderId="12" xfId="0" applyFont="1" applyFill="1" applyBorder="1" applyAlignment="1">
      <alignment vertical="center"/>
    </xf>
    <xf numFmtId="0" fontId="3" fillId="8" borderId="16" xfId="0" applyFont="1" applyFill="1" applyBorder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52" xfId="0" applyFill="1" applyBorder="1" applyAlignment="1">
      <alignment vertical="center"/>
    </xf>
    <xf numFmtId="0" fontId="0" fillId="8" borderId="72" xfId="0" applyFill="1" applyBorder="1" applyAlignment="1">
      <alignment vertical="center"/>
    </xf>
    <xf numFmtId="0" fontId="0" fillId="8" borderId="73" xfId="0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24" borderId="74" xfId="0" applyFont="1" applyFill="1" applyBorder="1" applyAlignment="1">
      <alignment horizontal="center" vertical="center" wrapText="1"/>
    </xf>
    <xf numFmtId="0" fontId="5" fillId="24" borderId="75" xfId="0" applyFont="1" applyFill="1" applyBorder="1" applyAlignment="1">
      <alignment horizontal="center" vertical="center" wrapText="1"/>
    </xf>
    <xf numFmtId="0" fontId="5" fillId="24" borderId="7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9" fillId="24" borderId="39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8" borderId="16" xfId="0" applyFont="1" applyFill="1" applyBorder="1" applyAlignment="1">
      <alignment horizontal="left" vertical="center"/>
    </xf>
    <xf numFmtId="0" fontId="3" fillId="8" borderId="23" xfId="0" applyFont="1" applyFill="1" applyBorder="1" applyAlignment="1">
      <alignment horizontal="left" vertical="center"/>
    </xf>
    <xf numFmtId="0" fontId="3" fillId="8" borderId="17" xfId="0" applyFont="1" applyFill="1" applyBorder="1" applyAlignment="1">
      <alignment horizontal="left" vertical="center"/>
    </xf>
    <xf numFmtId="0" fontId="3" fillId="8" borderId="25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vertical="center" wrapText="1"/>
    </xf>
    <xf numFmtId="3" fontId="3" fillId="8" borderId="25" xfId="0" applyNumberFormat="1" applyFont="1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8" borderId="17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8" borderId="80" xfId="0" applyFont="1" applyFill="1" applyBorder="1" applyAlignment="1">
      <alignment horizontal="center" vertical="center" wrapText="1"/>
    </xf>
    <xf numFmtId="0" fontId="3" fillId="8" borderId="81" xfId="0" applyFont="1" applyFill="1" applyBorder="1" applyAlignment="1">
      <alignment horizontal="center" vertical="center" wrapText="1"/>
    </xf>
    <xf numFmtId="0" fontId="3" fillId="8" borderId="82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8" borderId="89" xfId="0" applyNumberFormat="1" applyFont="1" applyFill="1" applyBorder="1" applyAlignment="1">
      <alignment vertical="center"/>
    </xf>
    <xf numFmtId="0" fontId="0" fillId="8" borderId="90" xfId="0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8" borderId="91" xfId="0" applyNumberFormat="1" applyFont="1" applyFill="1" applyBorder="1" applyAlignment="1">
      <alignment vertical="center"/>
    </xf>
    <xf numFmtId="3" fontId="4" fillId="8" borderId="92" xfId="0" applyNumberFormat="1" applyFont="1" applyFill="1" applyBorder="1" applyAlignment="1">
      <alignment vertical="center"/>
    </xf>
    <xf numFmtId="3" fontId="4" fillId="8" borderId="21" xfId="0" applyNumberFormat="1" applyFont="1" applyFill="1" applyBorder="1" applyAlignment="1">
      <alignment vertical="center"/>
    </xf>
    <xf numFmtId="3" fontId="4" fillId="8" borderId="24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horizontal="left" vertical="center"/>
    </xf>
    <xf numFmtId="0" fontId="3" fillId="8" borderId="12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4" fillId="8" borderId="27" xfId="0" applyNumberFormat="1" applyFont="1" applyFill="1" applyBorder="1" applyAlignment="1">
      <alignment vertical="center"/>
    </xf>
    <xf numFmtId="3" fontId="4" fillId="8" borderId="93" xfId="0" applyNumberFormat="1" applyFont="1" applyFill="1" applyBorder="1" applyAlignment="1">
      <alignment vertical="center"/>
    </xf>
    <xf numFmtId="3" fontId="4" fillId="8" borderId="90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showZeros="0" tabSelected="1" zoomScaleSheetLayoutView="100" zoomScalePageLayoutView="0" workbookViewId="0" topLeftCell="A1">
      <selection activeCell="K1" sqref="K1:N5"/>
    </sheetView>
  </sheetViews>
  <sheetFormatPr defaultColWidth="9.00390625" defaultRowHeight="12.75"/>
  <cols>
    <col min="1" max="1" width="2.625" style="1" customWidth="1"/>
    <col min="2" max="2" width="5.375" style="1" customWidth="1"/>
    <col min="3" max="3" width="4.625" style="1" customWidth="1"/>
    <col min="4" max="4" width="33.75390625" style="1" customWidth="1"/>
    <col min="5" max="5" width="10.00390625" style="1" customWidth="1"/>
    <col min="6" max="6" width="9.125" style="1" customWidth="1"/>
    <col min="7" max="7" width="9.00390625" style="1" customWidth="1"/>
    <col min="8" max="8" width="8.625" style="1" customWidth="1"/>
    <col min="9" max="9" width="8.875" style="1" customWidth="1"/>
    <col min="10" max="10" width="8.125" style="1" customWidth="1"/>
    <col min="11" max="11" width="10.625" style="1" customWidth="1"/>
    <col min="12" max="12" width="10.125" style="1" customWidth="1"/>
    <col min="13" max="13" width="10.875" style="1" customWidth="1"/>
    <col min="14" max="14" width="7.625" style="1" customWidth="1"/>
    <col min="15" max="15" width="4.75390625" style="1" customWidth="1"/>
    <col min="16" max="16" width="10.125" style="1" bestFit="1" customWidth="1"/>
    <col min="17" max="16384" width="9.125" style="1" customWidth="1"/>
  </cols>
  <sheetData>
    <row r="1" spans="7:15" ht="12" customHeight="1">
      <c r="G1" s="418"/>
      <c r="H1" s="418"/>
      <c r="I1" s="418"/>
      <c r="J1" s="418"/>
      <c r="K1" s="418" t="s">
        <v>240</v>
      </c>
      <c r="L1" s="418"/>
      <c r="M1" s="418"/>
      <c r="N1" s="418"/>
      <c r="O1" s="166"/>
    </row>
    <row r="2" spans="9:15" ht="3" customHeight="1">
      <c r="I2" s="142"/>
      <c r="J2" s="142"/>
      <c r="M2" s="142"/>
      <c r="N2" s="142"/>
      <c r="O2" s="142"/>
    </row>
    <row r="3" spans="7:15" ht="12" customHeight="1">
      <c r="G3" s="419"/>
      <c r="H3" s="419"/>
      <c r="I3" s="419"/>
      <c r="J3" s="419"/>
      <c r="K3" s="419" t="s">
        <v>242</v>
      </c>
      <c r="L3" s="419"/>
      <c r="M3" s="419"/>
      <c r="N3" s="419"/>
      <c r="O3" s="142"/>
    </row>
    <row r="4" spans="4:15" ht="12" customHeight="1">
      <c r="D4" s="149"/>
      <c r="F4" s="149"/>
      <c r="G4" s="419"/>
      <c r="H4" s="419"/>
      <c r="I4" s="419"/>
      <c r="J4" s="419"/>
      <c r="K4" s="419" t="s">
        <v>217</v>
      </c>
      <c r="L4" s="419"/>
      <c r="M4" s="419"/>
      <c r="N4" s="419"/>
      <c r="O4" s="142"/>
    </row>
    <row r="5" spans="4:15" ht="12" customHeight="1">
      <c r="D5" s="149"/>
      <c r="G5" s="419"/>
      <c r="H5" s="419"/>
      <c r="I5" s="419"/>
      <c r="J5" s="419"/>
      <c r="K5" s="419" t="s">
        <v>243</v>
      </c>
      <c r="L5" s="419"/>
      <c r="M5" s="419"/>
      <c r="N5" s="419"/>
      <c r="O5" s="142"/>
    </row>
    <row r="6" spans="1:15" ht="12.75" customHeight="1">
      <c r="A6" s="420" t="s">
        <v>216</v>
      </c>
      <c r="B6" s="420"/>
      <c r="C6" s="421"/>
      <c r="D6" s="421"/>
      <c r="E6" s="421"/>
      <c r="F6" s="421"/>
      <c r="G6" s="421"/>
      <c r="H6" s="421"/>
      <c r="I6" s="421"/>
      <c r="J6" s="421"/>
      <c r="K6" s="121"/>
      <c r="L6" s="121"/>
      <c r="M6" s="121"/>
      <c r="N6" s="121"/>
      <c r="O6" s="121"/>
    </row>
    <row r="7" spans="1:15" ht="3.75" customHeight="1">
      <c r="A7" s="120"/>
      <c r="B7" s="120"/>
      <c r="C7" s="121"/>
      <c r="D7" s="193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6" s="2" customFormat="1" ht="9.75" customHeight="1">
      <c r="A8" s="426" t="s">
        <v>1</v>
      </c>
      <c r="B8" s="427" t="s">
        <v>224</v>
      </c>
      <c r="C8" s="428" t="s">
        <v>161</v>
      </c>
      <c r="D8" s="427" t="s">
        <v>158</v>
      </c>
      <c r="E8" s="430" t="s">
        <v>159</v>
      </c>
      <c r="F8" s="432" t="s">
        <v>220</v>
      </c>
      <c r="G8" s="433"/>
      <c r="H8" s="433"/>
      <c r="I8" s="433"/>
      <c r="J8" s="434"/>
      <c r="K8" s="435" t="s">
        <v>239</v>
      </c>
      <c r="L8" s="436"/>
      <c r="M8" s="437"/>
      <c r="N8" s="430" t="s">
        <v>223</v>
      </c>
      <c r="O8" s="439" t="s">
        <v>225</v>
      </c>
      <c r="P8" s="15" t="s">
        <v>94</v>
      </c>
    </row>
    <row r="9" spans="1:16" s="2" customFormat="1" ht="9.75" customHeight="1">
      <c r="A9" s="426"/>
      <c r="B9" s="427"/>
      <c r="C9" s="429"/>
      <c r="D9" s="427"/>
      <c r="E9" s="431"/>
      <c r="F9" s="430" t="s">
        <v>197</v>
      </c>
      <c r="G9" s="387" t="s">
        <v>241</v>
      </c>
      <c r="H9" s="388"/>
      <c r="I9" s="388"/>
      <c r="J9" s="389"/>
      <c r="K9" s="441" t="s">
        <v>221</v>
      </c>
      <c r="L9" s="435" t="s">
        <v>227</v>
      </c>
      <c r="M9" s="437"/>
      <c r="N9" s="431"/>
      <c r="O9" s="440"/>
      <c r="P9" s="15"/>
    </row>
    <row r="10" spans="1:15" s="2" customFormat="1" ht="28.5" customHeight="1">
      <c r="A10" s="426"/>
      <c r="B10" s="427"/>
      <c r="C10" s="429"/>
      <c r="D10" s="427"/>
      <c r="E10" s="431"/>
      <c r="F10" s="438"/>
      <c r="G10" s="291" t="s">
        <v>192</v>
      </c>
      <c r="H10" s="291" t="s">
        <v>182</v>
      </c>
      <c r="I10" s="290" t="s">
        <v>218</v>
      </c>
      <c r="J10" s="290" t="s">
        <v>219</v>
      </c>
      <c r="K10" s="442"/>
      <c r="L10" s="356" t="s">
        <v>222</v>
      </c>
      <c r="M10" s="290" t="s">
        <v>226</v>
      </c>
      <c r="N10" s="438"/>
      <c r="O10" s="203" t="s">
        <v>229</v>
      </c>
    </row>
    <row r="11" spans="1:16" s="2" customFormat="1" ht="8.25" customHeight="1">
      <c r="A11" s="160">
        <v>1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  <c r="G11" s="160">
        <v>7</v>
      </c>
      <c r="H11" s="160">
        <v>8</v>
      </c>
      <c r="I11" s="160">
        <v>9</v>
      </c>
      <c r="J11" s="160">
        <v>10</v>
      </c>
      <c r="K11" s="160">
        <v>11</v>
      </c>
      <c r="L11" s="357">
        <v>12</v>
      </c>
      <c r="M11" s="160">
        <v>13</v>
      </c>
      <c r="N11" s="160">
        <v>14</v>
      </c>
      <c r="O11" s="160">
        <v>15</v>
      </c>
      <c r="P11" s="195"/>
    </row>
    <row r="12" spans="1:18" s="2" customFormat="1" ht="17.25" customHeight="1">
      <c r="A12" s="220" t="s">
        <v>173</v>
      </c>
      <c r="B12" s="219"/>
      <c r="C12" s="219"/>
      <c r="D12" s="223" t="s">
        <v>174</v>
      </c>
      <c r="E12" s="221">
        <f aca="true" t="shared" si="0" ref="E12:M12">E13+E30+E48+E63+E75+E79+E95+E50+E52</f>
        <v>189812324</v>
      </c>
      <c r="F12" s="221">
        <f t="shared" si="0"/>
        <v>9938415</v>
      </c>
      <c r="G12" s="221">
        <f t="shared" si="0"/>
        <v>6284022</v>
      </c>
      <c r="H12" s="221">
        <f t="shared" si="0"/>
        <v>3000000</v>
      </c>
      <c r="I12" s="221">
        <f t="shared" si="0"/>
        <v>154393</v>
      </c>
      <c r="J12" s="221">
        <f t="shared" si="0"/>
        <v>500000</v>
      </c>
      <c r="K12" s="340">
        <f t="shared" si="0"/>
        <v>39795022.42</v>
      </c>
      <c r="L12" s="390">
        <f t="shared" si="0"/>
        <v>9778745.540000001</v>
      </c>
      <c r="M12" s="340">
        <f t="shared" si="0"/>
        <v>30016276.880000003</v>
      </c>
      <c r="N12" s="340">
        <f>L12*100/F12</f>
        <v>98.39341122301697</v>
      </c>
      <c r="O12" s="222"/>
      <c r="P12" s="195">
        <f>H12+I12+J12+M12+G12</f>
        <v>39954691.88</v>
      </c>
      <c r="Q12" s="195">
        <f>J12+I12+H12+G12</f>
        <v>9938415</v>
      </c>
      <c r="R12" s="195" t="e">
        <f>#REF!+#REF!</f>
        <v>#REF!</v>
      </c>
    </row>
    <row r="13" spans="1:16" s="3" customFormat="1" ht="15" customHeight="1">
      <c r="A13" s="214"/>
      <c r="B13" s="215"/>
      <c r="C13" s="216"/>
      <c r="D13" s="217" t="s">
        <v>162</v>
      </c>
      <c r="E13" s="218">
        <f>SUM(E14:E29)</f>
        <v>82023107</v>
      </c>
      <c r="F13" s="218">
        <f>SUM(F14:F29)</f>
        <v>2749941</v>
      </c>
      <c r="G13" s="218">
        <f>SUM(G14:G29)</f>
        <v>2749941</v>
      </c>
      <c r="H13" s="218">
        <f>SUM(H14:H29)</f>
        <v>0</v>
      </c>
      <c r="I13" s="218">
        <f>SUM(I14:I29)</f>
        <v>0</v>
      </c>
      <c r="J13" s="218">
        <f>SUM(J14:J19,J20:J29)</f>
        <v>0</v>
      </c>
      <c r="K13" s="298">
        <f>SUM(K14:K29)</f>
        <v>21115316.8</v>
      </c>
      <c r="L13" s="358">
        <f>SUM(L14:L29)</f>
        <v>2698388.89</v>
      </c>
      <c r="M13" s="298">
        <f>SUM(M14:M29)</f>
        <v>18416927.91</v>
      </c>
      <c r="N13" s="305">
        <f>L13*100/F13</f>
        <v>98.1253375981521</v>
      </c>
      <c r="O13" s="292">
        <f>SUM(O14:O29)</f>
        <v>0</v>
      </c>
      <c r="P13" s="200">
        <f>J13+I13+H13+G13</f>
        <v>2749941</v>
      </c>
    </row>
    <row r="14" spans="1:16" ht="18" customHeight="1">
      <c r="A14" s="177">
        <v>1</v>
      </c>
      <c r="B14" s="185" t="s">
        <v>160</v>
      </c>
      <c r="C14" s="177">
        <v>6050</v>
      </c>
      <c r="D14" s="171" t="s">
        <v>171</v>
      </c>
      <c r="E14" s="178">
        <v>137974</v>
      </c>
      <c r="F14" s="180">
        <f>G14</f>
        <v>121870</v>
      </c>
      <c r="G14" s="179">
        <v>121870</v>
      </c>
      <c r="H14" s="179"/>
      <c r="I14" s="181"/>
      <c r="J14" s="181"/>
      <c r="K14" s="293">
        <f>L14+M14</f>
        <v>137973.57</v>
      </c>
      <c r="L14" s="359">
        <v>121869.57</v>
      </c>
      <c r="M14" s="293">
        <v>16104</v>
      </c>
      <c r="N14" s="339">
        <f>L14*100/F14</f>
        <v>99.9996471650119</v>
      </c>
      <c r="O14" s="170" t="s">
        <v>229</v>
      </c>
      <c r="P14" s="149" t="e">
        <f>#REF!+#REF!</f>
        <v>#REF!</v>
      </c>
    </row>
    <row r="15" spans="1:15" ht="19.5" customHeight="1">
      <c r="A15" s="177">
        <v>2</v>
      </c>
      <c r="B15" s="185" t="s">
        <v>160</v>
      </c>
      <c r="C15" s="177">
        <v>6050</v>
      </c>
      <c r="D15" s="171" t="s">
        <v>202</v>
      </c>
      <c r="E15" s="178">
        <v>80105</v>
      </c>
      <c r="F15" s="180">
        <f aca="true" t="shared" si="1" ref="F15:F27">G15</f>
        <v>69981</v>
      </c>
      <c r="G15" s="179">
        <v>69981</v>
      </c>
      <c r="H15" s="179"/>
      <c r="I15" s="181"/>
      <c r="J15" s="181"/>
      <c r="K15" s="293">
        <f aca="true" t="shared" si="2" ref="K15:K23">L15+M15</f>
        <v>80104.2</v>
      </c>
      <c r="L15" s="359">
        <v>69980.64</v>
      </c>
      <c r="M15" s="293">
        <v>10123.56</v>
      </c>
      <c r="N15" s="339">
        <f aca="true" t="shared" si="3" ref="N15:N24">L15*100/F15</f>
        <v>99.99948557465598</v>
      </c>
      <c r="O15" s="170" t="s">
        <v>229</v>
      </c>
    </row>
    <row r="16" spans="1:15" ht="10.5" customHeight="1">
      <c r="A16" s="177">
        <v>3</v>
      </c>
      <c r="B16" s="185" t="s">
        <v>160</v>
      </c>
      <c r="C16" s="177">
        <v>6050</v>
      </c>
      <c r="D16" s="171" t="s">
        <v>205</v>
      </c>
      <c r="E16" s="178">
        <v>30500</v>
      </c>
      <c r="F16" s="180">
        <f>G16</f>
        <v>30500</v>
      </c>
      <c r="G16" s="179">
        <v>30500</v>
      </c>
      <c r="H16" s="179"/>
      <c r="I16" s="181"/>
      <c r="J16" s="181"/>
      <c r="K16" s="293">
        <f t="shared" si="2"/>
        <v>30500</v>
      </c>
      <c r="L16" s="359">
        <v>30500</v>
      </c>
      <c r="M16" s="293"/>
      <c r="N16" s="339">
        <f t="shared" si="3"/>
        <v>100</v>
      </c>
      <c r="O16" s="170" t="s">
        <v>229</v>
      </c>
    </row>
    <row r="17" spans="1:15" ht="11.25" customHeight="1">
      <c r="A17" s="177">
        <v>4</v>
      </c>
      <c r="B17" s="185" t="s">
        <v>160</v>
      </c>
      <c r="C17" s="177">
        <v>6050</v>
      </c>
      <c r="D17" s="171" t="s">
        <v>206</v>
      </c>
      <c r="E17" s="178">
        <v>71344</v>
      </c>
      <c r="F17" s="180">
        <f>G17</f>
        <v>6344</v>
      </c>
      <c r="G17" s="179">
        <v>6344</v>
      </c>
      <c r="H17" s="179"/>
      <c r="I17" s="181"/>
      <c r="J17" s="181"/>
      <c r="K17" s="293">
        <f t="shared" si="2"/>
        <v>6344</v>
      </c>
      <c r="L17" s="359">
        <v>6344</v>
      </c>
      <c r="M17" s="293"/>
      <c r="N17" s="339">
        <f t="shared" si="3"/>
        <v>100</v>
      </c>
      <c r="O17" s="170" t="s">
        <v>229</v>
      </c>
    </row>
    <row r="18" spans="1:15" ht="10.5" customHeight="1">
      <c r="A18" s="177">
        <v>5</v>
      </c>
      <c r="B18" s="185" t="s">
        <v>160</v>
      </c>
      <c r="C18" s="177">
        <v>6050</v>
      </c>
      <c r="D18" s="171" t="s">
        <v>208</v>
      </c>
      <c r="E18" s="178">
        <v>98000</v>
      </c>
      <c r="F18" s="180">
        <f>G18</f>
        <v>9800</v>
      </c>
      <c r="G18" s="179">
        <v>9800</v>
      </c>
      <c r="H18" s="179"/>
      <c r="I18" s="181"/>
      <c r="J18" s="181"/>
      <c r="K18" s="293">
        <f t="shared" si="2"/>
        <v>0</v>
      </c>
      <c r="L18" s="359"/>
      <c r="M18" s="293"/>
      <c r="N18" s="339">
        <f t="shared" si="3"/>
        <v>0</v>
      </c>
      <c r="O18" s="170" t="s">
        <v>229</v>
      </c>
    </row>
    <row r="19" spans="1:15" ht="11.25" customHeight="1">
      <c r="A19" s="177">
        <v>6</v>
      </c>
      <c r="B19" s="186" t="s">
        <v>160</v>
      </c>
      <c r="C19" s="177">
        <v>6050</v>
      </c>
      <c r="D19" s="171" t="s">
        <v>167</v>
      </c>
      <c r="E19" s="178">
        <v>15759757</v>
      </c>
      <c r="F19" s="180">
        <f t="shared" si="1"/>
        <v>1305711</v>
      </c>
      <c r="G19" s="179">
        <v>1305711</v>
      </c>
      <c r="H19" s="179"/>
      <c r="I19" s="239"/>
      <c r="J19" s="181"/>
      <c r="K19" s="293">
        <f t="shared" si="2"/>
        <v>15759756.79</v>
      </c>
      <c r="L19" s="359">
        <v>1305710.03</v>
      </c>
      <c r="M19" s="293">
        <v>14454046.76</v>
      </c>
      <c r="N19" s="339">
        <f t="shared" si="3"/>
        <v>99.99992571097279</v>
      </c>
      <c r="O19" s="170" t="s">
        <v>237</v>
      </c>
    </row>
    <row r="20" spans="1:15" ht="18.75" customHeight="1">
      <c r="A20" s="177">
        <v>7</v>
      </c>
      <c r="B20" s="185" t="s">
        <v>160</v>
      </c>
      <c r="C20" s="177">
        <v>6050</v>
      </c>
      <c r="D20" s="171" t="s">
        <v>178</v>
      </c>
      <c r="E20" s="178">
        <v>147053</v>
      </c>
      <c r="F20" s="180">
        <f t="shared" si="1"/>
        <v>137049</v>
      </c>
      <c r="G20" s="179">
        <v>137049</v>
      </c>
      <c r="H20" s="179"/>
      <c r="I20" s="181"/>
      <c r="J20" s="181"/>
      <c r="K20" s="293">
        <f t="shared" si="2"/>
        <v>147052.76</v>
      </c>
      <c r="L20" s="359">
        <v>137048.76</v>
      </c>
      <c r="M20" s="293">
        <v>10004</v>
      </c>
      <c r="N20" s="339">
        <f t="shared" si="3"/>
        <v>99.99982488015236</v>
      </c>
      <c r="O20" s="170" t="s">
        <v>229</v>
      </c>
    </row>
    <row r="21" spans="1:15" ht="11.25" customHeight="1">
      <c r="A21" s="177">
        <v>8</v>
      </c>
      <c r="B21" s="185" t="s">
        <v>160</v>
      </c>
      <c r="C21" s="176">
        <v>6060</v>
      </c>
      <c r="D21" s="171" t="s">
        <v>209</v>
      </c>
      <c r="E21" s="226">
        <v>278124</v>
      </c>
      <c r="F21" s="180">
        <f t="shared" si="1"/>
        <v>278124</v>
      </c>
      <c r="G21" s="192">
        <v>278124</v>
      </c>
      <c r="H21" s="192"/>
      <c r="I21" s="252"/>
      <c r="J21" s="252"/>
      <c r="K21" s="293">
        <f t="shared" si="2"/>
        <v>278124</v>
      </c>
      <c r="L21" s="360">
        <v>278124</v>
      </c>
      <c r="M21" s="294"/>
      <c r="N21" s="339">
        <f t="shared" si="3"/>
        <v>100</v>
      </c>
      <c r="O21" s="170" t="s">
        <v>229</v>
      </c>
    </row>
    <row r="22" spans="1:15" ht="20.25" customHeight="1">
      <c r="A22" s="177">
        <v>9</v>
      </c>
      <c r="B22" s="185" t="s">
        <v>160</v>
      </c>
      <c r="C22" s="176">
        <v>6060</v>
      </c>
      <c r="D22" s="171" t="s">
        <v>207</v>
      </c>
      <c r="E22" s="226">
        <v>18000</v>
      </c>
      <c r="F22" s="180">
        <f>G22</f>
        <v>18000</v>
      </c>
      <c r="G22" s="192">
        <v>18000</v>
      </c>
      <c r="H22" s="192"/>
      <c r="I22" s="252"/>
      <c r="J22" s="252"/>
      <c r="K22" s="293">
        <f t="shared" si="2"/>
        <v>17436.24</v>
      </c>
      <c r="L22" s="360">
        <v>17436.24</v>
      </c>
      <c r="M22" s="294"/>
      <c r="N22" s="339">
        <f t="shared" si="3"/>
        <v>96.86800000000001</v>
      </c>
      <c r="O22" s="170" t="s">
        <v>229</v>
      </c>
    </row>
    <row r="23" spans="1:15" ht="12" customHeight="1">
      <c r="A23" s="177">
        <v>10</v>
      </c>
      <c r="B23" s="274" t="s">
        <v>160</v>
      </c>
      <c r="C23" s="176">
        <v>6060</v>
      </c>
      <c r="D23" s="194" t="s">
        <v>203</v>
      </c>
      <c r="E23" s="226">
        <v>65000</v>
      </c>
      <c r="F23" s="227">
        <f t="shared" si="1"/>
        <v>65000</v>
      </c>
      <c r="G23" s="192">
        <v>65000</v>
      </c>
      <c r="H23" s="192"/>
      <c r="I23" s="252"/>
      <c r="J23" s="252"/>
      <c r="K23" s="293">
        <f t="shared" si="2"/>
        <v>64999.89</v>
      </c>
      <c r="L23" s="360">
        <v>64999.89</v>
      </c>
      <c r="M23" s="294"/>
      <c r="N23" s="339">
        <f t="shared" si="3"/>
        <v>99.99983076923077</v>
      </c>
      <c r="O23" s="170" t="s">
        <v>229</v>
      </c>
    </row>
    <row r="24" spans="1:16" ht="12.75" customHeight="1">
      <c r="A24" s="425">
        <v>11</v>
      </c>
      <c r="B24" s="274" t="s">
        <v>160</v>
      </c>
      <c r="C24" s="176">
        <v>6050</v>
      </c>
      <c r="D24" s="446" t="s">
        <v>228</v>
      </c>
      <c r="E24" s="161">
        <v>6605553</v>
      </c>
      <c r="F24" s="162">
        <f t="shared" si="1"/>
        <v>136538</v>
      </c>
      <c r="G24" s="152">
        <v>136538</v>
      </c>
      <c r="H24" s="152"/>
      <c r="I24" s="187"/>
      <c r="J24" s="187"/>
      <c r="K24" s="304">
        <f>SUM(L24+M24)</f>
        <v>1813828.01</v>
      </c>
      <c r="L24" s="361">
        <v>102935.73</v>
      </c>
      <c r="M24" s="304">
        <v>1710892.28</v>
      </c>
      <c r="N24" s="308">
        <f t="shared" si="3"/>
        <v>75.38980357116701</v>
      </c>
      <c r="O24" s="430" t="s">
        <v>229</v>
      </c>
      <c r="P24" s="149">
        <f>E24+E25+E26</f>
        <v>35492553</v>
      </c>
    </row>
    <row r="25" spans="1:15" ht="12.75" customHeight="1">
      <c r="A25" s="425"/>
      <c r="B25" s="272" t="s">
        <v>160</v>
      </c>
      <c r="C25" s="154">
        <v>6058</v>
      </c>
      <c r="D25" s="447"/>
      <c r="E25" s="265">
        <v>21555500</v>
      </c>
      <c r="F25" s="266"/>
      <c r="G25" s="267"/>
      <c r="H25" s="267"/>
      <c r="I25" s="202"/>
      <c r="J25" s="271"/>
      <c r="K25" s="296"/>
      <c r="L25" s="362"/>
      <c r="M25" s="296"/>
      <c r="N25" s="355"/>
      <c r="O25" s="431"/>
    </row>
    <row r="26" spans="1:15" ht="12.75" customHeight="1">
      <c r="A26" s="425"/>
      <c r="B26" s="184" t="s">
        <v>160</v>
      </c>
      <c r="C26" s="155">
        <v>6059</v>
      </c>
      <c r="D26" s="416"/>
      <c r="E26" s="191">
        <v>7331500</v>
      </c>
      <c r="F26" s="164">
        <f t="shared" si="1"/>
        <v>10000</v>
      </c>
      <c r="G26" s="156">
        <v>10000</v>
      </c>
      <c r="H26" s="156"/>
      <c r="I26" s="158"/>
      <c r="J26" s="209"/>
      <c r="K26" s="297">
        <f>L26</f>
        <v>9198.91</v>
      </c>
      <c r="L26" s="363">
        <v>9198.91</v>
      </c>
      <c r="M26" s="297"/>
      <c r="N26" s="307"/>
      <c r="O26" s="415"/>
    </row>
    <row r="27" spans="1:15" ht="12.75" customHeight="1">
      <c r="A27" s="425">
        <v>12</v>
      </c>
      <c r="B27" s="183" t="s">
        <v>160</v>
      </c>
      <c r="C27" s="153">
        <v>6050</v>
      </c>
      <c r="D27" s="414" t="s">
        <v>244</v>
      </c>
      <c r="E27" s="161">
        <v>5657097</v>
      </c>
      <c r="F27" s="162">
        <f t="shared" si="1"/>
        <v>561024</v>
      </c>
      <c r="G27" s="152">
        <v>561024</v>
      </c>
      <c r="H27" s="152"/>
      <c r="I27" s="151"/>
      <c r="J27" s="187"/>
      <c r="K27" s="304">
        <f>M27+L27</f>
        <v>2769998.43</v>
      </c>
      <c r="L27" s="361">
        <v>554241.12</v>
      </c>
      <c r="M27" s="304">
        <v>2215757.31</v>
      </c>
      <c r="N27" s="308">
        <f>L27*100/F27</f>
        <v>98.79098220396989</v>
      </c>
      <c r="O27" s="430" t="s">
        <v>229</v>
      </c>
    </row>
    <row r="28" spans="1:15" ht="12.75" customHeight="1">
      <c r="A28" s="425"/>
      <c r="B28" s="201" t="s">
        <v>160</v>
      </c>
      <c r="C28" s="172">
        <v>6058</v>
      </c>
      <c r="D28" s="414"/>
      <c r="E28" s="163">
        <v>19711490</v>
      </c>
      <c r="F28" s="167"/>
      <c r="G28" s="157"/>
      <c r="H28" s="157"/>
      <c r="I28" s="202"/>
      <c r="J28" s="204"/>
      <c r="K28" s="296"/>
      <c r="L28" s="362"/>
      <c r="M28" s="296"/>
      <c r="N28" s="306"/>
      <c r="O28" s="431"/>
    </row>
    <row r="29" spans="1:15" ht="12.75" customHeight="1">
      <c r="A29" s="425"/>
      <c r="B29" s="184" t="s">
        <v>160</v>
      </c>
      <c r="C29" s="155">
        <v>6059</v>
      </c>
      <c r="D29" s="414"/>
      <c r="E29" s="191">
        <v>4476110</v>
      </c>
      <c r="F29" s="164"/>
      <c r="G29" s="156"/>
      <c r="H29" s="156"/>
      <c r="I29" s="158"/>
      <c r="J29" s="168"/>
      <c r="K29" s="297"/>
      <c r="L29" s="363"/>
      <c r="M29" s="297"/>
      <c r="N29" s="307"/>
      <c r="O29" s="415"/>
    </row>
    <row r="30" spans="1:17" s="3" customFormat="1" ht="14.25" customHeight="1">
      <c r="A30" s="236"/>
      <c r="B30" s="235" t="s">
        <v>94</v>
      </c>
      <c r="C30" s="237"/>
      <c r="D30" s="238" t="s">
        <v>163</v>
      </c>
      <c r="E30" s="210">
        <f>SUM(E31:E35,E40:E47)</f>
        <v>10635851</v>
      </c>
      <c r="F30" s="210">
        <f aca="true" t="shared" si="4" ref="F30:M30">SUM(F31:F35,F40:F47)</f>
        <v>3268389</v>
      </c>
      <c r="G30" s="210">
        <f t="shared" si="4"/>
        <v>268389</v>
      </c>
      <c r="H30" s="210">
        <f t="shared" si="4"/>
        <v>3000000</v>
      </c>
      <c r="I30" s="210">
        <f t="shared" si="4"/>
        <v>0</v>
      </c>
      <c r="J30" s="210">
        <f t="shared" si="4"/>
        <v>0</v>
      </c>
      <c r="K30" s="295">
        <f>SUM(K31:K35,K40:K47)</f>
        <v>4199224.79</v>
      </c>
      <c r="L30" s="364">
        <f>SUM(L31:L35,L40:L47)</f>
        <v>3211386.75</v>
      </c>
      <c r="M30" s="295">
        <f t="shared" si="4"/>
        <v>987838.04</v>
      </c>
      <c r="N30" s="295">
        <f aca="true" t="shared" si="5" ref="N30:N35">L30*100/F30</f>
        <v>98.25595270330429</v>
      </c>
      <c r="O30" s="210"/>
      <c r="P30" s="165">
        <f>J30+G30+H30</f>
        <v>3268389</v>
      </c>
      <c r="Q30" s="150"/>
    </row>
    <row r="31" spans="1:17" ht="20.25" customHeight="1">
      <c r="A31" s="261">
        <v>13</v>
      </c>
      <c r="B31" s="177">
        <v>60016</v>
      </c>
      <c r="C31" s="177">
        <v>6050</v>
      </c>
      <c r="D31" s="171" t="s">
        <v>186</v>
      </c>
      <c r="E31" s="178">
        <v>150269</v>
      </c>
      <c r="F31" s="180">
        <f>G31+H31</f>
        <v>2608</v>
      </c>
      <c r="G31" s="179">
        <v>2608</v>
      </c>
      <c r="H31" s="179"/>
      <c r="I31" s="181"/>
      <c r="J31" s="181"/>
      <c r="K31" s="293">
        <f>L31+M31</f>
        <v>53278.18</v>
      </c>
      <c r="L31" s="359">
        <v>2607.92</v>
      </c>
      <c r="M31" s="293">
        <v>50670.26</v>
      </c>
      <c r="N31" s="339">
        <f t="shared" si="5"/>
        <v>99.99693251533742</v>
      </c>
      <c r="O31" s="170" t="s">
        <v>229</v>
      </c>
      <c r="P31" s="149"/>
      <c r="Q31" s="149"/>
    </row>
    <row r="32" spans="1:17" ht="19.5" customHeight="1">
      <c r="A32" s="261">
        <v>14</v>
      </c>
      <c r="B32" s="177">
        <v>60016</v>
      </c>
      <c r="C32" s="177">
        <v>6050</v>
      </c>
      <c r="D32" s="171" t="s">
        <v>175</v>
      </c>
      <c r="E32" s="178">
        <v>2771030</v>
      </c>
      <c r="F32" s="180">
        <f>G32+H32</f>
        <v>4419</v>
      </c>
      <c r="G32" s="179">
        <v>4419</v>
      </c>
      <c r="H32" s="179"/>
      <c r="I32" s="181"/>
      <c r="J32" s="181"/>
      <c r="K32" s="293">
        <f>L32+M32</f>
        <v>346332.08999999997</v>
      </c>
      <c r="L32" s="359">
        <v>4418.91</v>
      </c>
      <c r="M32" s="293">
        <v>341913.18</v>
      </c>
      <c r="N32" s="339">
        <f t="shared" si="5"/>
        <v>99.9979633401222</v>
      </c>
      <c r="O32" s="170" t="s">
        <v>229</v>
      </c>
      <c r="P32" s="149"/>
      <c r="Q32" s="149"/>
    </row>
    <row r="33" spans="1:17" ht="18.75" customHeight="1">
      <c r="A33" s="261">
        <v>15</v>
      </c>
      <c r="B33" s="177">
        <v>60016</v>
      </c>
      <c r="C33" s="177">
        <v>6050</v>
      </c>
      <c r="D33" s="171" t="s">
        <v>199</v>
      </c>
      <c r="E33" s="178">
        <v>463878</v>
      </c>
      <c r="F33" s="180">
        <f>G33+H33</f>
        <v>22814</v>
      </c>
      <c r="G33" s="179">
        <v>22814</v>
      </c>
      <c r="H33" s="179"/>
      <c r="I33" s="181"/>
      <c r="J33" s="181"/>
      <c r="K33" s="293">
        <f>L33+M33</f>
        <v>22814</v>
      </c>
      <c r="L33" s="359">
        <v>22814</v>
      </c>
      <c r="M33" s="293"/>
      <c r="N33" s="339">
        <f t="shared" si="5"/>
        <v>100</v>
      </c>
      <c r="O33" s="170" t="s">
        <v>229</v>
      </c>
      <c r="P33" s="149"/>
      <c r="Q33" s="149"/>
    </row>
    <row r="34" spans="1:17" ht="21.75" customHeight="1">
      <c r="A34" s="261">
        <v>16</v>
      </c>
      <c r="B34" s="177">
        <v>60016</v>
      </c>
      <c r="C34" s="177">
        <v>6050</v>
      </c>
      <c r="D34" s="171" t="s">
        <v>179</v>
      </c>
      <c r="E34" s="178">
        <v>51362</v>
      </c>
      <c r="F34" s="180">
        <f>G34+H34</f>
        <v>4270</v>
      </c>
      <c r="G34" s="179">
        <v>4270</v>
      </c>
      <c r="H34" s="179"/>
      <c r="I34" s="181"/>
      <c r="J34" s="181"/>
      <c r="K34" s="293">
        <f>L34+M34</f>
        <v>51362</v>
      </c>
      <c r="L34" s="359">
        <v>4270</v>
      </c>
      <c r="M34" s="293">
        <v>47092</v>
      </c>
      <c r="N34" s="339">
        <f t="shared" si="5"/>
        <v>100</v>
      </c>
      <c r="O34" s="170" t="s">
        <v>229</v>
      </c>
      <c r="P34" s="149"/>
      <c r="Q34" s="149"/>
    </row>
    <row r="35" spans="1:17" ht="57" customHeight="1">
      <c r="A35" s="261">
        <v>17</v>
      </c>
      <c r="B35" s="177">
        <v>60016</v>
      </c>
      <c r="C35" s="177">
        <v>6050</v>
      </c>
      <c r="D35" s="171" t="s">
        <v>177</v>
      </c>
      <c r="E35" s="178">
        <v>1558667</v>
      </c>
      <c r="F35" s="180">
        <f>G35+H35</f>
        <v>1072122</v>
      </c>
      <c r="G35" s="179">
        <v>72122</v>
      </c>
      <c r="H35" s="179">
        <v>1000000</v>
      </c>
      <c r="I35" s="181"/>
      <c r="J35" s="181"/>
      <c r="K35" s="293">
        <f>L35+M35</f>
        <v>1558665.1500000001</v>
      </c>
      <c r="L35" s="359">
        <v>1072121.09</v>
      </c>
      <c r="M35" s="293">
        <v>486544.06</v>
      </c>
      <c r="N35" s="339">
        <f t="shared" si="5"/>
        <v>99.99991512159998</v>
      </c>
      <c r="O35" s="170" t="s">
        <v>237</v>
      </c>
      <c r="P35" s="149"/>
      <c r="Q35" s="149"/>
    </row>
    <row r="36" spans="1:17" ht="12" customHeight="1">
      <c r="A36" s="426" t="s">
        <v>1</v>
      </c>
      <c r="B36" s="427" t="s">
        <v>224</v>
      </c>
      <c r="C36" s="428" t="s">
        <v>161</v>
      </c>
      <c r="D36" s="427" t="s">
        <v>158</v>
      </c>
      <c r="E36" s="430" t="s">
        <v>159</v>
      </c>
      <c r="F36" s="432" t="s">
        <v>220</v>
      </c>
      <c r="G36" s="433"/>
      <c r="H36" s="433"/>
      <c r="I36" s="433"/>
      <c r="J36" s="434"/>
      <c r="K36" s="435" t="s">
        <v>239</v>
      </c>
      <c r="L36" s="436"/>
      <c r="M36" s="437"/>
      <c r="N36" s="430" t="s">
        <v>223</v>
      </c>
      <c r="O36" s="439" t="s">
        <v>225</v>
      </c>
      <c r="P36" s="149"/>
      <c r="Q36" s="149"/>
    </row>
    <row r="37" spans="1:17" ht="9.75" customHeight="1">
      <c r="A37" s="426"/>
      <c r="B37" s="427"/>
      <c r="C37" s="429"/>
      <c r="D37" s="427"/>
      <c r="E37" s="431"/>
      <c r="F37" s="430" t="s">
        <v>197</v>
      </c>
      <c r="G37" s="387" t="s">
        <v>241</v>
      </c>
      <c r="H37" s="388"/>
      <c r="I37" s="388"/>
      <c r="J37" s="389"/>
      <c r="K37" s="441" t="s">
        <v>221</v>
      </c>
      <c r="L37" s="435" t="s">
        <v>227</v>
      </c>
      <c r="M37" s="437"/>
      <c r="N37" s="431"/>
      <c r="O37" s="440"/>
      <c r="P37" s="149"/>
      <c r="Q37" s="149"/>
    </row>
    <row r="38" spans="1:17" ht="20.25" customHeight="1">
      <c r="A38" s="426"/>
      <c r="B38" s="427"/>
      <c r="C38" s="429"/>
      <c r="D38" s="427"/>
      <c r="E38" s="431"/>
      <c r="F38" s="438"/>
      <c r="G38" s="291" t="s">
        <v>192</v>
      </c>
      <c r="H38" s="291" t="s">
        <v>182</v>
      </c>
      <c r="I38" s="290" t="s">
        <v>218</v>
      </c>
      <c r="J38" s="290" t="s">
        <v>219</v>
      </c>
      <c r="K38" s="442"/>
      <c r="L38" s="356" t="s">
        <v>222</v>
      </c>
      <c r="M38" s="290" t="s">
        <v>226</v>
      </c>
      <c r="N38" s="438"/>
      <c r="O38" s="203" t="s">
        <v>229</v>
      </c>
      <c r="P38" s="149"/>
      <c r="Q38" s="149"/>
    </row>
    <row r="39" spans="1:17" ht="10.5" customHeight="1">
      <c r="A39" s="160">
        <v>1</v>
      </c>
      <c r="B39" s="160">
        <v>2</v>
      </c>
      <c r="C39" s="160">
        <v>3</v>
      </c>
      <c r="D39" s="160">
        <v>4</v>
      </c>
      <c r="E39" s="160">
        <v>5</v>
      </c>
      <c r="F39" s="160">
        <v>6</v>
      </c>
      <c r="G39" s="160">
        <v>7</v>
      </c>
      <c r="H39" s="160">
        <v>8</v>
      </c>
      <c r="I39" s="160">
        <v>9</v>
      </c>
      <c r="J39" s="160">
        <v>10</v>
      </c>
      <c r="K39" s="160">
        <v>11</v>
      </c>
      <c r="L39" s="357">
        <v>12</v>
      </c>
      <c r="M39" s="160">
        <v>13</v>
      </c>
      <c r="N39" s="160">
        <v>14</v>
      </c>
      <c r="O39" s="160">
        <v>15</v>
      </c>
      <c r="P39" s="149"/>
      <c r="Q39" s="149"/>
    </row>
    <row r="40" spans="1:17" ht="30.75" customHeight="1">
      <c r="A40" s="261">
        <v>18</v>
      </c>
      <c r="B40" s="177">
        <v>60016</v>
      </c>
      <c r="C40" s="177">
        <v>6050</v>
      </c>
      <c r="D40" s="171" t="s">
        <v>180</v>
      </c>
      <c r="E40" s="178">
        <v>130580</v>
      </c>
      <c r="F40" s="180">
        <f aca="true" t="shared" si="6" ref="F40:F47">G40+H40</f>
        <v>0</v>
      </c>
      <c r="G40" s="179"/>
      <c r="H40" s="179"/>
      <c r="I40" s="181"/>
      <c r="J40" s="181"/>
      <c r="K40" s="293">
        <f>M40+L40</f>
        <v>57380.26</v>
      </c>
      <c r="L40" s="359"/>
      <c r="M40" s="293">
        <v>57380.26</v>
      </c>
      <c r="N40" s="181"/>
      <c r="O40" s="170" t="s">
        <v>229</v>
      </c>
      <c r="P40" s="149"/>
      <c r="Q40" s="149"/>
    </row>
    <row r="41" spans="1:17" ht="21" customHeight="1">
      <c r="A41" s="261">
        <v>19</v>
      </c>
      <c r="B41" s="177">
        <v>60016</v>
      </c>
      <c r="C41" s="177">
        <v>6050</v>
      </c>
      <c r="D41" s="171" t="s">
        <v>176</v>
      </c>
      <c r="E41" s="178">
        <v>5612</v>
      </c>
      <c r="F41" s="180">
        <f t="shared" si="6"/>
        <v>5612</v>
      </c>
      <c r="G41" s="179">
        <v>5612</v>
      </c>
      <c r="H41" s="179"/>
      <c r="I41" s="181"/>
      <c r="J41" s="181"/>
      <c r="K41" s="293">
        <f aca="true" t="shared" si="7" ref="K41:K47">M41+L41</f>
        <v>5612</v>
      </c>
      <c r="L41" s="359">
        <v>5612</v>
      </c>
      <c r="M41" s="293"/>
      <c r="N41" s="293">
        <v>100</v>
      </c>
      <c r="O41" s="170" t="s">
        <v>229</v>
      </c>
      <c r="P41" s="149"/>
      <c r="Q41" s="149"/>
    </row>
    <row r="42" spans="1:17" ht="11.25" customHeight="1">
      <c r="A42" s="261">
        <v>20</v>
      </c>
      <c r="B42" s="177">
        <v>60016</v>
      </c>
      <c r="C42" s="177">
        <v>6050</v>
      </c>
      <c r="D42" s="171" t="s">
        <v>193</v>
      </c>
      <c r="E42" s="178">
        <v>27000</v>
      </c>
      <c r="F42" s="180">
        <f t="shared" si="6"/>
        <v>27000</v>
      </c>
      <c r="G42" s="179">
        <v>27000</v>
      </c>
      <c r="H42" s="179"/>
      <c r="I42" s="181"/>
      <c r="J42" s="181"/>
      <c r="K42" s="293">
        <f t="shared" si="7"/>
        <v>0</v>
      </c>
      <c r="L42" s="359"/>
      <c r="M42" s="293"/>
      <c r="N42" s="181"/>
      <c r="O42" s="170"/>
      <c r="P42" s="149"/>
      <c r="Q42" s="149"/>
    </row>
    <row r="43" spans="1:17" ht="12" customHeight="1">
      <c r="A43" s="261">
        <v>21</v>
      </c>
      <c r="B43" s="177">
        <v>60016</v>
      </c>
      <c r="C43" s="177">
        <v>6050</v>
      </c>
      <c r="D43" s="171" t="s">
        <v>172</v>
      </c>
      <c r="E43" s="178">
        <v>484662</v>
      </c>
      <c r="F43" s="180">
        <f t="shared" si="6"/>
        <v>480540</v>
      </c>
      <c r="G43" s="179">
        <v>540</v>
      </c>
      <c r="H43" s="179">
        <v>480000</v>
      </c>
      <c r="I43" s="181"/>
      <c r="J43" s="181"/>
      <c r="K43" s="293">
        <f t="shared" si="7"/>
        <v>484660.97000000003</v>
      </c>
      <c r="L43" s="359">
        <v>480539.2</v>
      </c>
      <c r="M43" s="293">
        <v>4121.77</v>
      </c>
      <c r="N43" s="293">
        <f>L43*100/F43</f>
        <v>99.99983352062263</v>
      </c>
      <c r="O43" s="170" t="s">
        <v>237</v>
      </c>
      <c r="P43" s="149"/>
      <c r="Q43" s="149"/>
    </row>
    <row r="44" spans="1:17" ht="21" customHeight="1">
      <c r="A44" s="261">
        <v>22</v>
      </c>
      <c r="B44" s="177">
        <v>60016</v>
      </c>
      <c r="C44" s="177">
        <v>6050</v>
      </c>
      <c r="D44" s="171" t="s">
        <v>181</v>
      </c>
      <c r="E44" s="178">
        <v>1328787</v>
      </c>
      <c r="F44" s="180">
        <f t="shared" si="6"/>
        <v>0</v>
      </c>
      <c r="G44" s="179"/>
      <c r="H44" s="179"/>
      <c r="I44" s="181"/>
      <c r="J44" s="181"/>
      <c r="K44" s="293">
        <f t="shared" si="7"/>
        <v>116.51</v>
      </c>
      <c r="L44" s="359"/>
      <c r="M44" s="293">
        <v>116.51</v>
      </c>
      <c r="N44" s="181"/>
      <c r="O44" s="170" t="s">
        <v>2</v>
      </c>
      <c r="P44" s="149"/>
      <c r="Q44" s="149"/>
    </row>
    <row r="45" spans="1:17" ht="21.75" customHeight="1">
      <c r="A45" s="261">
        <v>23</v>
      </c>
      <c r="B45" s="177">
        <v>60016</v>
      </c>
      <c r="C45" s="177">
        <v>6050</v>
      </c>
      <c r="D45" s="171" t="s">
        <v>188</v>
      </c>
      <c r="E45" s="178">
        <v>12000</v>
      </c>
      <c r="F45" s="180">
        <f t="shared" si="6"/>
        <v>12000</v>
      </c>
      <c r="G45" s="179">
        <v>12000</v>
      </c>
      <c r="H45" s="179"/>
      <c r="I45" s="181"/>
      <c r="J45" s="181"/>
      <c r="K45" s="293">
        <f t="shared" si="7"/>
        <v>0</v>
      </c>
      <c r="L45" s="359"/>
      <c r="M45" s="293"/>
      <c r="N45" s="181"/>
      <c r="O45" s="170"/>
      <c r="P45" s="149"/>
      <c r="Q45" s="149"/>
    </row>
    <row r="46" spans="1:17" ht="20.25" customHeight="1">
      <c r="A46" s="261">
        <v>24</v>
      </c>
      <c r="B46" s="177">
        <v>60016</v>
      </c>
      <c r="C46" s="177">
        <v>6050</v>
      </c>
      <c r="D46" s="171" t="s">
        <v>187</v>
      </c>
      <c r="E46" s="178">
        <v>15000</v>
      </c>
      <c r="F46" s="180">
        <f t="shared" si="6"/>
        <v>15000</v>
      </c>
      <c r="G46" s="179">
        <v>15000</v>
      </c>
      <c r="H46" s="179"/>
      <c r="I46" s="181"/>
      <c r="J46" s="181"/>
      <c r="K46" s="293">
        <f t="shared" si="7"/>
        <v>0</v>
      </c>
      <c r="L46" s="359"/>
      <c r="M46" s="293"/>
      <c r="N46" s="181"/>
      <c r="O46" s="170"/>
      <c r="P46" s="149"/>
      <c r="Q46" s="149"/>
    </row>
    <row r="47" spans="1:17" ht="21.75" customHeight="1">
      <c r="A47" s="261">
        <v>25</v>
      </c>
      <c r="B47" s="176">
        <v>60016</v>
      </c>
      <c r="C47" s="176">
        <v>6050</v>
      </c>
      <c r="D47" s="194" t="s">
        <v>183</v>
      </c>
      <c r="E47" s="226">
        <v>3637004</v>
      </c>
      <c r="F47" s="227">
        <f t="shared" si="6"/>
        <v>1622004</v>
      </c>
      <c r="G47" s="192">
        <v>102004</v>
      </c>
      <c r="H47" s="192">
        <v>1520000</v>
      </c>
      <c r="I47" s="252"/>
      <c r="J47" s="252"/>
      <c r="K47" s="293">
        <f t="shared" si="7"/>
        <v>1619003.63</v>
      </c>
      <c r="L47" s="360">
        <v>1619003.63</v>
      </c>
      <c r="M47" s="294"/>
      <c r="N47" s="294">
        <f>L47*100/F47</f>
        <v>99.81502080142836</v>
      </c>
      <c r="O47" s="299" t="s">
        <v>2</v>
      </c>
      <c r="P47" s="149"/>
      <c r="Q47" s="149"/>
    </row>
    <row r="48" spans="1:16" ht="15" customHeight="1">
      <c r="A48" s="231"/>
      <c r="B48" s="232"/>
      <c r="C48" s="233"/>
      <c r="D48" s="234" t="s">
        <v>165</v>
      </c>
      <c r="E48" s="210">
        <f>SUM(E49:E49)</f>
        <v>45511</v>
      </c>
      <c r="F48" s="262">
        <f>G48</f>
        <v>45511</v>
      </c>
      <c r="G48" s="210">
        <f>SUM(G49:G49)</f>
        <v>45511</v>
      </c>
      <c r="H48" s="210">
        <f>SUM(H49:H49)</f>
        <v>0</v>
      </c>
      <c r="I48" s="210"/>
      <c r="J48" s="210"/>
      <c r="K48" s="295">
        <f>K49</f>
        <v>37600.58</v>
      </c>
      <c r="L48" s="364">
        <f>L49</f>
        <v>37600.58</v>
      </c>
      <c r="M48" s="295"/>
      <c r="N48" s="295">
        <f>L48*100/F48</f>
        <v>82.61866361978423</v>
      </c>
      <c r="O48" s="230"/>
      <c r="P48" s="149" t="e">
        <f>#REF!+#REF!</f>
        <v>#REF!</v>
      </c>
    </row>
    <row r="49" spans="1:15" ht="15" customHeight="1">
      <c r="A49" s="182">
        <v>26</v>
      </c>
      <c r="B49" s="176">
        <v>75023</v>
      </c>
      <c r="C49" s="176">
        <v>6060</v>
      </c>
      <c r="D49" s="194" t="s">
        <v>200</v>
      </c>
      <c r="E49" s="178">
        <v>45511</v>
      </c>
      <c r="F49" s="180">
        <f>G49</f>
        <v>45511</v>
      </c>
      <c r="G49" s="174">
        <v>45511</v>
      </c>
      <c r="H49" s="174"/>
      <c r="I49" s="173"/>
      <c r="J49" s="173"/>
      <c r="K49" s="325">
        <f>L49</f>
        <v>37600.58</v>
      </c>
      <c r="L49" s="369">
        <v>37600.58</v>
      </c>
      <c r="M49" s="325"/>
      <c r="N49" s="325">
        <f>L49*100/F49</f>
        <v>82.61866361978423</v>
      </c>
      <c r="O49" s="34" t="s">
        <v>237</v>
      </c>
    </row>
    <row r="50" spans="1:15" ht="13.5" customHeight="1">
      <c r="A50" s="231"/>
      <c r="B50" s="232"/>
      <c r="C50" s="233"/>
      <c r="D50" s="234" t="s">
        <v>198</v>
      </c>
      <c r="E50" s="210">
        <f>SUM(E51:E51)</f>
        <v>49290</v>
      </c>
      <c r="F50" s="262">
        <f>G50</f>
        <v>49290</v>
      </c>
      <c r="G50" s="210">
        <f>SUM(G51:G51)</f>
        <v>49290</v>
      </c>
      <c r="H50" s="210">
        <f>SUM(H51:H51)</f>
        <v>0</v>
      </c>
      <c r="I50" s="210"/>
      <c r="J50" s="210"/>
      <c r="K50" s="295">
        <f>K51</f>
        <v>49235.26</v>
      </c>
      <c r="L50" s="364">
        <f>L51</f>
        <v>49235.26</v>
      </c>
      <c r="M50" s="295"/>
      <c r="N50" s="295">
        <f>L50*100/F50</f>
        <v>99.8889429904646</v>
      </c>
      <c r="O50" s="230"/>
    </row>
    <row r="51" spans="1:15" ht="30" customHeight="1">
      <c r="A51" s="182">
        <v>27</v>
      </c>
      <c r="B51" s="176">
        <v>75412</v>
      </c>
      <c r="C51" s="176">
        <v>6060</v>
      </c>
      <c r="D51" s="194" t="s">
        <v>210</v>
      </c>
      <c r="E51" s="178">
        <v>49290</v>
      </c>
      <c r="F51" s="180">
        <f>G51</f>
        <v>49290</v>
      </c>
      <c r="G51" s="174">
        <v>49290</v>
      </c>
      <c r="H51" s="174"/>
      <c r="I51" s="173"/>
      <c r="J51" s="173"/>
      <c r="K51" s="325">
        <f>L51</f>
        <v>49235.26</v>
      </c>
      <c r="L51" s="369">
        <v>49235.26</v>
      </c>
      <c r="M51" s="325"/>
      <c r="N51" s="325">
        <f>L51*100/E51</f>
        <v>99.8889429904646</v>
      </c>
      <c r="O51" s="34" t="s">
        <v>236</v>
      </c>
    </row>
    <row r="52" spans="1:16" ht="13.5" customHeight="1">
      <c r="A52" s="343"/>
      <c r="B52" s="344"/>
      <c r="C52" s="345"/>
      <c r="D52" s="234" t="s">
        <v>164</v>
      </c>
      <c r="E52" s="346">
        <f>SUM(E53:E62)</f>
        <v>88359195</v>
      </c>
      <c r="F52" s="346">
        <f>SUM(F53:F62)</f>
        <v>3194866</v>
      </c>
      <c r="G52" s="346">
        <f>SUM(G53:G62)</f>
        <v>2694866</v>
      </c>
      <c r="H52" s="346">
        <f>SUM(H53:H62)</f>
        <v>0</v>
      </c>
      <c r="I52" s="346">
        <f>I55</f>
        <v>0</v>
      </c>
      <c r="J52" s="346">
        <f>J53+J55</f>
        <v>500000</v>
      </c>
      <c r="K52" s="347">
        <f>SUM(K53:K62)</f>
        <v>13552641.75</v>
      </c>
      <c r="L52" s="364">
        <f>SUM(L53:L62)</f>
        <v>3194740.9400000004</v>
      </c>
      <c r="M52" s="347">
        <f>SUM(M53:M62)</f>
        <v>10357900.81</v>
      </c>
      <c r="N52" s="351">
        <f>L52*100/F52</f>
        <v>99.99608559482621</v>
      </c>
      <c r="O52" s="348"/>
      <c r="P52" s="149">
        <f>J52+G52</f>
        <v>3194866</v>
      </c>
    </row>
    <row r="53" spans="1:16" ht="25.5" customHeight="1">
      <c r="A53" s="176">
        <v>28</v>
      </c>
      <c r="B53" s="176">
        <v>80101</v>
      </c>
      <c r="C53" s="176">
        <v>6050</v>
      </c>
      <c r="D53" s="194" t="s">
        <v>168</v>
      </c>
      <c r="E53" s="226">
        <v>11054677</v>
      </c>
      <c r="F53" s="227">
        <f>G53+J53</f>
        <v>3019680</v>
      </c>
      <c r="G53" s="192">
        <v>2519680</v>
      </c>
      <c r="H53" s="192"/>
      <c r="I53" s="254"/>
      <c r="J53" s="251">
        <v>500000</v>
      </c>
      <c r="K53" s="326">
        <f>L53+M53</f>
        <v>11054676.76</v>
      </c>
      <c r="L53" s="371">
        <v>3019679.43</v>
      </c>
      <c r="M53" s="326">
        <v>8034997.33</v>
      </c>
      <c r="N53" s="350">
        <f>L53*100/F53</f>
        <v>99.9999811238277</v>
      </c>
      <c r="O53" s="299" t="s">
        <v>2</v>
      </c>
      <c r="P53" s="149"/>
    </row>
    <row r="54" spans="1:15" ht="11.25" customHeight="1">
      <c r="A54" s="443">
        <v>29</v>
      </c>
      <c r="B54" s="443">
        <v>80101</v>
      </c>
      <c r="C54" s="153">
        <v>6050</v>
      </c>
      <c r="D54" s="446" t="s">
        <v>238</v>
      </c>
      <c r="E54" s="161">
        <v>2972650</v>
      </c>
      <c r="F54" s="162">
        <f>G54</f>
        <v>126234</v>
      </c>
      <c r="G54" s="152">
        <v>126234</v>
      </c>
      <c r="H54" s="152"/>
      <c r="I54" s="190"/>
      <c r="J54" s="207"/>
      <c r="K54" s="327">
        <f>L54+M54</f>
        <v>2371221.0900000003</v>
      </c>
      <c r="L54" s="372">
        <v>126233.45</v>
      </c>
      <c r="M54" s="327">
        <v>2244987.64</v>
      </c>
      <c r="N54" s="349">
        <v>100</v>
      </c>
      <c r="O54" s="430" t="s">
        <v>2</v>
      </c>
    </row>
    <row r="55" spans="1:15" ht="10.5" customHeight="1">
      <c r="A55" s="444"/>
      <c r="B55" s="444"/>
      <c r="C55" s="154">
        <v>6058</v>
      </c>
      <c r="D55" s="447"/>
      <c r="E55" s="163">
        <v>14000000</v>
      </c>
      <c r="F55" s="167">
        <f>I55</f>
        <v>0</v>
      </c>
      <c r="G55" s="157"/>
      <c r="H55" s="157"/>
      <c r="I55" s="204"/>
      <c r="J55" s="204"/>
      <c r="K55" s="296"/>
      <c r="L55" s="362"/>
      <c r="M55" s="296"/>
      <c r="N55" s="296"/>
      <c r="O55" s="431"/>
    </row>
    <row r="56" spans="1:15" ht="12.75" customHeight="1" thickBot="1">
      <c r="A56" s="444"/>
      <c r="B56" s="444"/>
      <c r="C56" s="224">
        <v>6059</v>
      </c>
      <c r="D56" s="278" t="s">
        <v>213</v>
      </c>
      <c r="E56" s="225">
        <v>19300000</v>
      </c>
      <c r="F56" s="249">
        <f>G56</f>
        <v>0</v>
      </c>
      <c r="G56" s="159"/>
      <c r="H56" s="159"/>
      <c r="I56" s="240"/>
      <c r="J56" s="209"/>
      <c r="K56" s="328"/>
      <c r="L56" s="373"/>
      <c r="M56" s="328"/>
      <c r="N56" s="330"/>
      <c r="O56" s="431"/>
    </row>
    <row r="57" spans="1:15" ht="12.75" customHeight="1">
      <c r="A57" s="444"/>
      <c r="B57" s="444"/>
      <c r="C57" s="280">
        <v>6058</v>
      </c>
      <c r="D57" s="279"/>
      <c r="E57" s="282">
        <v>10000000</v>
      </c>
      <c r="F57" s="284"/>
      <c r="G57" s="283"/>
      <c r="H57" s="283"/>
      <c r="I57" s="285"/>
      <c r="J57" s="286"/>
      <c r="K57" s="329"/>
      <c r="L57" s="374"/>
      <c r="M57" s="329"/>
      <c r="N57" s="329"/>
      <c r="O57" s="431"/>
    </row>
    <row r="58" spans="1:15" ht="12.75" customHeight="1" thickBot="1">
      <c r="A58" s="444"/>
      <c r="B58" s="444"/>
      <c r="C58" s="281">
        <v>6059</v>
      </c>
      <c r="D58" s="241" t="s">
        <v>184</v>
      </c>
      <c r="E58" s="287">
        <v>10400000</v>
      </c>
      <c r="F58" s="288"/>
      <c r="G58" s="273"/>
      <c r="H58" s="273"/>
      <c r="I58" s="289"/>
      <c r="J58" s="253"/>
      <c r="K58" s="330"/>
      <c r="L58" s="375"/>
      <c r="M58" s="330"/>
      <c r="N58" s="330"/>
      <c r="O58" s="431"/>
    </row>
    <row r="59" spans="1:15" ht="12.75" customHeight="1">
      <c r="A59" s="444"/>
      <c r="B59" s="444"/>
      <c r="C59" s="280">
        <v>6058</v>
      </c>
      <c r="D59" s="279"/>
      <c r="E59" s="282">
        <v>10000000</v>
      </c>
      <c r="F59" s="284"/>
      <c r="G59" s="283"/>
      <c r="H59" s="283"/>
      <c r="I59" s="285"/>
      <c r="J59" s="286"/>
      <c r="K59" s="329"/>
      <c r="L59" s="374"/>
      <c r="M59" s="329"/>
      <c r="N59" s="329"/>
      <c r="O59" s="431"/>
    </row>
    <row r="60" spans="1:15" ht="12.75" customHeight="1">
      <c r="A60" s="445"/>
      <c r="B60" s="445"/>
      <c r="C60" s="155">
        <v>6059</v>
      </c>
      <c r="D60" s="275" t="s">
        <v>185</v>
      </c>
      <c r="E60" s="191">
        <v>10000000</v>
      </c>
      <c r="F60" s="164"/>
      <c r="G60" s="156"/>
      <c r="H60" s="156"/>
      <c r="I60" s="244"/>
      <c r="J60" s="168"/>
      <c r="K60" s="297"/>
      <c r="L60" s="363"/>
      <c r="M60" s="297"/>
      <c r="N60" s="328"/>
      <c r="O60" s="415"/>
    </row>
    <row r="61" spans="1:16" ht="22.5" customHeight="1">
      <c r="A61" s="176">
        <v>30</v>
      </c>
      <c r="B61" s="176">
        <v>80101</v>
      </c>
      <c r="C61" s="176">
        <v>6050</v>
      </c>
      <c r="D61" s="194" t="s">
        <v>211</v>
      </c>
      <c r="E61" s="226">
        <v>609268</v>
      </c>
      <c r="F61" s="227">
        <f>G61</f>
        <v>26352</v>
      </c>
      <c r="G61" s="192">
        <v>26352</v>
      </c>
      <c r="H61" s="192"/>
      <c r="I61" s="192"/>
      <c r="J61" s="341"/>
      <c r="K61" s="342">
        <f>L61+M61</f>
        <v>104267.84</v>
      </c>
      <c r="L61" s="376">
        <v>26352</v>
      </c>
      <c r="M61" s="342">
        <v>77915.84</v>
      </c>
      <c r="N61" s="342">
        <v>100</v>
      </c>
      <c r="O61" s="299" t="s">
        <v>2</v>
      </c>
      <c r="P61" s="203"/>
    </row>
    <row r="62" spans="1:16" ht="23.25" customHeight="1">
      <c r="A62" s="177">
        <v>32</v>
      </c>
      <c r="B62" s="177">
        <v>80101</v>
      </c>
      <c r="C62" s="177">
        <v>6060</v>
      </c>
      <c r="D62" s="171" t="s">
        <v>212</v>
      </c>
      <c r="E62" s="178">
        <v>22600</v>
      </c>
      <c r="F62" s="180">
        <f>G62</f>
        <v>22600</v>
      </c>
      <c r="G62" s="179">
        <v>22600</v>
      </c>
      <c r="H62" s="179"/>
      <c r="I62" s="179"/>
      <c r="J62" s="206"/>
      <c r="K62" s="331">
        <f>L62</f>
        <v>22476.06</v>
      </c>
      <c r="L62" s="377">
        <v>22476.06</v>
      </c>
      <c r="M62" s="331"/>
      <c r="N62" s="331">
        <v>100</v>
      </c>
      <c r="O62" s="170" t="s">
        <v>236</v>
      </c>
      <c r="P62" s="169"/>
    </row>
    <row r="63" spans="1:15" ht="13.5" customHeight="1">
      <c r="A63" s="228"/>
      <c r="B63" s="228"/>
      <c r="C63" s="228"/>
      <c r="D63" s="229" t="s">
        <v>189</v>
      </c>
      <c r="E63" s="210">
        <f>E64+E65</f>
        <v>494880</v>
      </c>
      <c r="F63" s="262">
        <f>G63</f>
        <v>4880</v>
      </c>
      <c r="G63" s="210">
        <f>G65</f>
        <v>4880</v>
      </c>
      <c r="H63" s="210"/>
      <c r="I63" s="210"/>
      <c r="J63" s="210"/>
      <c r="K63" s="295">
        <f>K65</f>
        <v>4880</v>
      </c>
      <c r="L63" s="364">
        <f>L65</f>
        <v>4880</v>
      </c>
      <c r="M63" s="210"/>
      <c r="N63" s="295">
        <v>100</v>
      </c>
      <c r="O63" s="230"/>
    </row>
    <row r="64" spans="1:15" ht="12" customHeight="1">
      <c r="A64" s="443">
        <v>34</v>
      </c>
      <c r="B64" s="443">
        <v>85219</v>
      </c>
      <c r="C64" s="176">
        <v>6058</v>
      </c>
      <c r="D64" s="446" t="s">
        <v>190</v>
      </c>
      <c r="E64" s="161">
        <v>425000</v>
      </c>
      <c r="F64" s="269">
        <f>G64</f>
        <v>0</v>
      </c>
      <c r="G64" s="152"/>
      <c r="H64" s="152"/>
      <c r="I64" s="247"/>
      <c r="J64" s="187"/>
      <c r="K64" s="304"/>
      <c r="L64" s="361"/>
      <c r="M64" s="187"/>
      <c r="N64" s="304"/>
      <c r="O64" s="430" t="s">
        <v>2</v>
      </c>
    </row>
    <row r="65" spans="1:15" ht="12.75" customHeight="1">
      <c r="A65" s="445"/>
      <c r="B65" s="445"/>
      <c r="C65" s="176">
        <v>6059</v>
      </c>
      <c r="D65" s="416"/>
      <c r="E65" s="191">
        <v>69880</v>
      </c>
      <c r="F65" s="270">
        <f>G65</f>
        <v>4880</v>
      </c>
      <c r="G65" s="156">
        <v>4880</v>
      </c>
      <c r="H65" s="156"/>
      <c r="I65" s="248"/>
      <c r="J65" s="168"/>
      <c r="K65" s="297">
        <f>L65</f>
        <v>4880</v>
      </c>
      <c r="L65" s="363">
        <v>4880</v>
      </c>
      <c r="M65" s="168"/>
      <c r="N65" s="297">
        <v>100</v>
      </c>
      <c r="O65" s="415"/>
    </row>
    <row r="66" spans="1:15" ht="9.75" customHeight="1">
      <c r="A66" s="211"/>
      <c r="B66" s="211"/>
      <c r="C66" s="211"/>
      <c r="D66" s="302"/>
      <c r="E66" s="212"/>
      <c r="F66" s="378"/>
      <c r="G66" s="213"/>
      <c r="H66" s="213"/>
      <c r="I66" s="379"/>
      <c r="J66" s="276"/>
      <c r="K66" s="380"/>
      <c r="L66" s="380"/>
      <c r="M66" s="276"/>
      <c r="N66" s="380"/>
      <c r="O66" s="300"/>
    </row>
    <row r="67" spans="1:15" ht="9.75" customHeight="1">
      <c r="A67" s="196"/>
      <c r="B67" s="196"/>
      <c r="C67" s="196"/>
      <c r="D67" s="197"/>
      <c r="E67" s="198"/>
      <c r="F67" s="381"/>
      <c r="G67" s="199"/>
      <c r="H67" s="199"/>
      <c r="I67" s="382"/>
      <c r="J67" s="277"/>
      <c r="K67" s="383"/>
      <c r="L67" s="383"/>
      <c r="M67" s="277"/>
      <c r="N67" s="383"/>
      <c r="O67" s="169"/>
    </row>
    <row r="68" spans="1:15" ht="9.75" customHeight="1">
      <c r="A68" s="196"/>
      <c r="B68" s="196"/>
      <c r="C68" s="196"/>
      <c r="D68" s="197"/>
      <c r="E68" s="198"/>
      <c r="F68" s="381"/>
      <c r="G68" s="199"/>
      <c r="H68" s="199"/>
      <c r="I68" s="382"/>
      <c r="J68" s="277"/>
      <c r="K68" s="383"/>
      <c r="L68" s="383"/>
      <c r="M68" s="277"/>
      <c r="N68" s="383"/>
      <c r="O68" s="169"/>
    </row>
    <row r="69" spans="1:15" ht="9.75" customHeight="1">
      <c r="A69" s="196"/>
      <c r="B69" s="196"/>
      <c r="C69" s="196"/>
      <c r="D69" s="197"/>
      <c r="E69" s="198"/>
      <c r="F69" s="381"/>
      <c r="G69" s="199"/>
      <c r="H69" s="199"/>
      <c r="I69" s="382"/>
      <c r="J69" s="277"/>
      <c r="K69" s="383"/>
      <c r="L69" s="383"/>
      <c r="M69" s="277"/>
      <c r="N69" s="383"/>
      <c r="O69" s="169"/>
    </row>
    <row r="70" spans="1:15" ht="9.75" customHeight="1">
      <c r="A70" s="309"/>
      <c r="B70" s="309"/>
      <c r="C70" s="309"/>
      <c r="D70" s="303"/>
      <c r="E70" s="310"/>
      <c r="F70" s="384"/>
      <c r="G70" s="311"/>
      <c r="H70" s="311"/>
      <c r="I70" s="385"/>
      <c r="J70" s="312"/>
      <c r="K70" s="386"/>
      <c r="L70" s="386"/>
      <c r="M70" s="312"/>
      <c r="N70" s="386"/>
      <c r="O70" s="301"/>
    </row>
    <row r="71" spans="1:15" ht="9.75" customHeight="1">
      <c r="A71" s="426" t="s">
        <v>1</v>
      </c>
      <c r="B71" s="427" t="s">
        <v>224</v>
      </c>
      <c r="C71" s="428" t="s">
        <v>161</v>
      </c>
      <c r="D71" s="427" t="s">
        <v>158</v>
      </c>
      <c r="E71" s="430" t="s">
        <v>159</v>
      </c>
      <c r="F71" s="432" t="s">
        <v>220</v>
      </c>
      <c r="G71" s="433"/>
      <c r="H71" s="433"/>
      <c r="I71" s="433"/>
      <c r="J71" s="434"/>
      <c r="K71" s="435" t="s">
        <v>239</v>
      </c>
      <c r="L71" s="436"/>
      <c r="M71" s="437"/>
      <c r="N71" s="430" t="s">
        <v>223</v>
      </c>
      <c r="O71" s="439" t="s">
        <v>225</v>
      </c>
    </row>
    <row r="72" spans="1:15" ht="9" customHeight="1">
      <c r="A72" s="426"/>
      <c r="B72" s="427"/>
      <c r="C72" s="429"/>
      <c r="D72" s="427"/>
      <c r="E72" s="431"/>
      <c r="F72" s="430" t="s">
        <v>197</v>
      </c>
      <c r="G72" s="387" t="s">
        <v>241</v>
      </c>
      <c r="H72" s="388"/>
      <c r="I72" s="388"/>
      <c r="J72" s="389"/>
      <c r="K72" s="441" t="s">
        <v>221</v>
      </c>
      <c r="L72" s="435" t="s">
        <v>227</v>
      </c>
      <c r="M72" s="437"/>
      <c r="N72" s="431"/>
      <c r="O72" s="440"/>
    </row>
    <row r="73" spans="1:15" ht="19.5" customHeight="1">
      <c r="A73" s="426"/>
      <c r="B73" s="427"/>
      <c r="C73" s="429"/>
      <c r="D73" s="427"/>
      <c r="E73" s="431"/>
      <c r="F73" s="438"/>
      <c r="G73" s="291" t="s">
        <v>192</v>
      </c>
      <c r="H73" s="291" t="s">
        <v>182</v>
      </c>
      <c r="I73" s="290" t="s">
        <v>218</v>
      </c>
      <c r="J73" s="290" t="s">
        <v>219</v>
      </c>
      <c r="K73" s="442"/>
      <c r="L73" s="356" t="s">
        <v>222</v>
      </c>
      <c r="M73" s="290" t="s">
        <v>226</v>
      </c>
      <c r="N73" s="438"/>
      <c r="O73" s="203" t="s">
        <v>229</v>
      </c>
    </row>
    <row r="74" spans="1:15" ht="9.75" customHeight="1">
      <c r="A74" s="160">
        <v>1</v>
      </c>
      <c r="B74" s="160">
        <v>2</v>
      </c>
      <c r="C74" s="160">
        <v>3</v>
      </c>
      <c r="D74" s="160">
        <v>4</v>
      </c>
      <c r="E74" s="160">
        <v>5</v>
      </c>
      <c r="F74" s="160">
        <v>6</v>
      </c>
      <c r="G74" s="160">
        <v>7</v>
      </c>
      <c r="H74" s="160">
        <v>8</v>
      </c>
      <c r="I74" s="160">
        <v>9</v>
      </c>
      <c r="J74" s="160">
        <v>10</v>
      </c>
      <c r="K74" s="160">
        <v>11</v>
      </c>
      <c r="L74" s="357">
        <v>12</v>
      </c>
      <c r="M74" s="160">
        <v>13</v>
      </c>
      <c r="N74" s="160">
        <v>14</v>
      </c>
      <c r="O74" s="160">
        <v>15</v>
      </c>
    </row>
    <row r="75" spans="1:15" ht="13.5" customHeight="1">
      <c r="A75" s="228"/>
      <c r="B75" s="228"/>
      <c r="C75" s="228"/>
      <c r="D75" s="229" t="s">
        <v>170</v>
      </c>
      <c r="E75" s="210">
        <f>SUM(E76:E78)</f>
        <v>132786</v>
      </c>
      <c r="F75" s="210">
        <f>SUM(F76:F78)</f>
        <v>33786</v>
      </c>
      <c r="G75" s="210">
        <f>SUM(G76:G78)</f>
        <v>33786</v>
      </c>
      <c r="H75" s="210">
        <f>SUM(H76:H78)</f>
        <v>0</v>
      </c>
      <c r="I75" s="210"/>
      <c r="J75" s="210"/>
      <c r="K75" s="295">
        <f>SUM(K76:K78)</f>
        <v>27816</v>
      </c>
      <c r="L75" s="364">
        <f>SUM(L76:L78)</f>
        <v>27816</v>
      </c>
      <c r="M75" s="210"/>
      <c r="N75" s="295">
        <f>L75*100/F75</f>
        <v>82.32995915467946</v>
      </c>
      <c r="O75" s="230"/>
    </row>
    <row r="76" spans="1:15" ht="21.75" customHeight="1">
      <c r="A76" s="176">
        <v>35</v>
      </c>
      <c r="B76" s="176">
        <v>90015</v>
      </c>
      <c r="C76" s="176">
        <v>6050</v>
      </c>
      <c r="D76" s="171" t="s">
        <v>231</v>
      </c>
      <c r="E76" s="226">
        <v>5856</v>
      </c>
      <c r="F76" s="227">
        <f>G76</f>
        <v>5856</v>
      </c>
      <c r="G76" s="192">
        <v>5856</v>
      </c>
      <c r="H76" s="192"/>
      <c r="I76" s="246"/>
      <c r="J76" s="245"/>
      <c r="K76" s="332">
        <f>L76</f>
        <v>5856</v>
      </c>
      <c r="L76" s="365">
        <v>5856</v>
      </c>
      <c r="M76" s="245"/>
      <c r="N76" s="297">
        <v>100</v>
      </c>
      <c r="O76" s="299" t="s">
        <v>237</v>
      </c>
    </row>
    <row r="77" spans="1:15" ht="20.25" customHeight="1">
      <c r="A77" s="176">
        <v>36</v>
      </c>
      <c r="B77" s="176">
        <v>90015</v>
      </c>
      <c r="C77" s="176">
        <v>6050</v>
      </c>
      <c r="D77" s="171" t="s">
        <v>230</v>
      </c>
      <c r="E77" s="226">
        <v>7930</v>
      </c>
      <c r="F77" s="227">
        <f>G77</f>
        <v>7930</v>
      </c>
      <c r="G77" s="192">
        <v>7930</v>
      </c>
      <c r="H77" s="192"/>
      <c r="I77" s="246"/>
      <c r="J77" s="245"/>
      <c r="K77" s="332">
        <f>L77</f>
        <v>7930</v>
      </c>
      <c r="L77" s="365">
        <v>7930</v>
      </c>
      <c r="M77" s="245"/>
      <c r="N77" s="297">
        <v>100</v>
      </c>
      <c r="O77" s="299" t="s">
        <v>237</v>
      </c>
    </row>
    <row r="78" spans="1:15" ht="21.75" customHeight="1">
      <c r="A78" s="176">
        <v>37</v>
      </c>
      <c r="B78" s="176">
        <v>90015</v>
      </c>
      <c r="C78" s="176">
        <v>6050</v>
      </c>
      <c r="D78" s="194" t="s">
        <v>232</v>
      </c>
      <c r="E78" s="226">
        <v>119000</v>
      </c>
      <c r="F78" s="227">
        <f>G78</f>
        <v>20000</v>
      </c>
      <c r="G78" s="192">
        <v>20000</v>
      </c>
      <c r="H78" s="192"/>
      <c r="I78" s="246"/>
      <c r="J78" s="245"/>
      <c r="K78" s="332">
        <f>L78</f>
        <v>14030</v>
      </c>
      <c r="L78" s="365">
        <v>14030</v>
      </c>
      <c r="M78" s="245"/>
      <c r="N78" s="332">
        <f>L78*100/F78</f>
        <v>70.15</v>
      </c>
      <c r="O78" s="299" t="s">
        <v>2</v>
      </c>
    </row>
    <row r="79" spans="1:16" ht="14.25" customHeight="1">
      <c r="A79" s="228"/>
      <c r="B79" s="228"/>
      <c r="C79" s="228"/>
      <c r="D79" s="229" t="s">
        <v>166</v>
      </c>
      <c r="E79" s="210">
        <f>SUM(E80:E86,E87:E94)</f>
        <v>8029650</v>
      </c>
      <c r="F79" s="210">
        <f>SUM(F80:F86,F87:F94)</f>
        <v>549698</v>
      </c>
      <c r="G79" s="210">
        <f>SUM(G80:G86,G87:G94)</f>
        <v>395305</v>
      </c>
      <c r="H79" s="210">
        <f>SUM(H80:H86,H87:H94)</f>
        <v>0</v>
      </c>
      <c r="I79" s="210">
        <f>SUM(I80:I86,I87:I94)</f>
        <v>154393</v>
      </c>
      <c r="J79" s="210">
        <f>SUM(J80:J86,J87:J94,J90:J94)</f>
        <v>0</v>
      </c>
      <c r="K79" s="295">
        <f>SUM(K80:K94)</f>
        <v>801307.4900000001</v>
      </c>
      <c r="L79" s="364">
        <f>SUM(L80:L94)</f>
        <v>547697.37</v>
      </c>
      <c r="M79" s="295">
        <f>SUM(M80:M94)</f>
        <v>253610.12</v>
      </c>
      <c r="N79" s="295">
        <f>L79*100/F79</f>
        <v>99.63604924886029</v>
      </c>
      <c r="O79" s="230"/>
      <c r="P79" s="149">
        <f>M79+L79</f>
        <v>801307.49</v>
      </c>
    </row>
    <row r="80" spans="1:16" ht="12.75" customHeight="1">
      <c r="A80" s="443">
        <v>38</v>
      </c>
      <c r="B80" s="443">
        <v>92109</v>
      </c>
      <c r="C80" s="153">
        <v>6050</v>
      </c>
      <c r="D80" s="446" t="s">
        <v>215</v>
      </c>
      <c r="E80" s="161">
        <v>117345</v>
      </c>
      <c r="F80" s="162">
        <f>G80</f>
        <v>30263</v>
      </c>
      <c r="G80" s="152">
        <v>30263</v>
      </c>
      <c r="H80" s="152"/>
      <c r="I80" s="151"/>
      <c r="J80" s="151"/>
      <c r="K80" s="335">
        <f>L80+M80</f>
        <v>117343.52</v>
      </c>
      <c r="L80" s="366">
        <v>30263.2</v>
      </c>
      <c r="M80" s="335">
        <v>87080.32</v>
      </c>
      <c r="N80" s="335">
        <f>L80*100/F80</f>
        <v>100.00066087301325</v>
      </c>
      <c r="O80" s="430" t="s">
        <v>236</v>
      </c>
      <c r="P80" s="149"/>
    </row>
    <row r="81" spans="1:16" ht="12" customHeight="1">
      <c r="A81" s="444"/>
      <c r="B81" s="444"/>
      <c r="C81" s="154">
        <v>6058</v>
      </c>
      <c r="D81" s="447"/>
      <c r="E81" s="163">
        <v>154393</v>
      </c>
      <c r="F81" s="167">
        <f>I81</f>
        <v>154393</v>
      </c>
      <c r="G81" s="157"/>
      <c r="H81" s="157"/>
      <c r="I81" s="243">
        <v>154393</v>
      </c>
      <c r="J81" s="243"/>
      <c r="K81" s="336">
        <f aca="true" t="shared" si="8" ref="K81:K94">L81</f>
        <v>154393</v>
      </c>
      <c r="L81" s="367">
        <v>154393</v>
      </c>
      <c r="M81" s="336"/>
      <c r="N81" s="336">
        <v>100</v>
      </c>
      <c r="O81" s="417"/>
      <c r="P81" s="149"/>
    </row>
    <row r="82" spans="1:16" ht="12" customHeight="1">
      <c r="A82" s="445"/>
      <c r="B82" s="445"/>
      <c r="C82" s="155">
        <v>6059</v>
      </c>
      <c r="D82" s="416"/>
      <c r="E82" s="191">
        <v>279222</v>
      </c>
      <c r="F82" s="164">
        <f>G82</f>
        <v>279222</v>
      </c>
      <c r="G82" s="156">
        <v>279222</v>
      </c>
      <c r="H82" s="156"/>
      <c r="I82" s="158"/>
      <c r="J82" s="158"/>
      <c r="K82" s="337">
        <f t="shared" si="8"/>
        <v>279221.07</v>
      </c>
      <c r="L82" s="368">
        <v>279221.07</v>
      </c>
      <c r="M82" s="158"/>
      <c r="N82" s="337">
        <v>100</v>
      </c>
      <c r="O82" s="438"/>
      <c r="P82" s="149"/>
    </row>
    <row r="83" spans="1:16" ht="12" customHeight="1">
      <c r="A83" s="444">
        <v>39</v>
      </c>
      <c r="B83" s="444">
        <v>92109</v>
      </c>
      <c r="C83" s="154">
        <v>6058</v>
      </c>
      <c r="D83" s="446" t="s">
        <v>191</v>
      </c>
      <c r="E83" s="163">
        <v>1275000</v>
      </c>
      <c r="F83" s="162">
        <f>I83</f>
        <v>0</v>
      </c>
      <c r="G83" s="157"/>
      <c r="H83" s="157"/>
      <c r="I83" s="243"/>
      <c r="J83" s="243"/>
      <c r="K83" s="335">
        <f t="shared" si="8"/>
        <v>0</v>
      </c>
      <c r="L83" s="366"/>
      <c r="M83" s="151"/>
      <c r="N83" s="335"/>
      <c r="O83" s="430" t="s">
        <v>2</v>
      </c>
      <c r="P83" s="149"/>
    </row>
    <row r="84" spans="1:16" ht="12" customHeight="1">
      <c r="A84" s="445"/>
      <c r="B84" s="445"/>
      <c r="C84" s="155">
        <v>6059</v>
      </c>
      <c r="D84" s="416"/>
      <c r="E84" s="191">
        <v>225000</v>
      </c>
      <c r="F84" s="164">
        <f>G84</f>
        <v>4880</v>
      </c>
      <c r="G84" s="156">
        <v>4880</v>
      </c>
      <c r="H84" s="156"/>
      <c r="I84" s="158"/>
      <c r="J84" s="158"/>
      <c r="K84" s="337">
        <f t="shared" si="8"/>
        <v>4880</v>
      </c>
      <c r="L84" s="368">
        <v>4880</v>
      </c>
      <c r="M84" s="158"/>
      <c r="N84" s="297">
        <v>100</v>
      </c>
      <c r="O84" s="438"/>
      <c r="P84" s="149"/>
    </row>
    <row r="85" spans="1:16" ht="12" customHeight="1">
      <c r="A85" s="444">
        <v>40</v>
      </c>
      <c r="B85" s="444">
        <v>92109</v>
      </c>
      <c r="C85" s="154">
        <v>6058</v>
      </c>
      <c r="D85" s="446" t="s">
        <v>196</v>
      </c>
      <c r="E85" s="163">
        <v>1275000</v>
      </c>
      <c r="F85" s="162">
        <f>I85</f>
        <v>0</v>
      </c>
      <c r="G85" s="157"/>
      <c r="H85" s="157"/>
      <c r="I85" s="243"/>
      <c r="J85" s="243"/>
      <c r="K85" s="335"/>
      <c r="L85" s="366"/>
      <c r="M85" s="151"/>
      <c r="N85" s="335"/>
      <c r="O85" s="430" t="s">
        <v>2</v>
      </c>
      <c r="P85" s="149"/>
    </row>
    <row r="86" spans="1:16" ht="12" customHeight="1">
      <c r="A86" s="445"/>
      <c r="B86" s="445"/>
      <c r="C86" s="155">
        <v>6059</v>
      </c>
      <c r="D86" s="416"/>
      <c r="E86" s="191">
        <v>225000</v>
      </c>
      <c r="F86" s="164">
        <f>G86</f>
        <v>4880</v>
      </c>
      <c r="G86" s="156">
        <v>4880</v>
      </c>
      <c r="H86" s="156"/>
      <c r="I86" s="158"/>
      <c r="J86" s="158"/>
      <c r="K86" s="337">
        <f t="shared" si="8"/>
        <v>4880</v>
      </c>
      <c r="L86" s="368">
        <v>4880</v>
      </c>
      <c r="M86" s="158"/>
      <c r="N86" s="337">
        <v>100</v>
      </c>
      <c r="O86" s="438"/>
      <c r="P86" s="149"/>
    </row>
    <row r="87" spans="1:16" ht="12" customHeight="1">
      <c r="A87" s="443">
        <v>41</v>
      </c>
      <c r="B87" s="443">
        <v>92109</v>
      </c>
      <c r="C87" s="153">
        <v>6050</v>
      </c>
      <c r="D87" s="446" t="s">
        <v>195</v>
      </c>
      <c r="E87" s="161">
        <v>70320</v>
      </c>
      <c r="F87" s="162">
        <f>G87</f>
        <v>2000</v>
      </c>
      <c r="G87" s="152">
        <v>2000</v>
      </c>
      <c r="H87" s="152"/>
      <c r="I87" s="151"/>
      <c r="J87" s="151"/>
      <c r="K87" s="335">
        <f>M87+L87</f>
        <v>68320</v>
      </c>
      <c r="L87" s="366"/>
      <c r="M87" s="335">
        <v>68320</v>
      </c>
      <c r="N87" s="335"/>
      <c r="O87" s="430" t="s">
        <v>2</v>
      </c>
      <c r="P87" s="149"/>
    </row>
    <row r="88" spans="1:16" ht="12" customHeight="1">
      <c r="A88" s="444"/>
      <c r="B88" s="444"/>
      <c r="C88" s="154">
        <v>6058</v>
      </c>
      <c r="D88" s="447"/>
      <c r="E88" s="163">
        <v>1375000</v>
      </c>
      <c r="F88" s="167">
        <f>I88</f>
        <v>0</v>
      </c>
      <c r="G88" s="157"/>
      <c r="H88" s="157"/>
      <c r="I88" s="243"/>
      <c r="J88" s="243"/>
      <c r="K88" s="336">
        <f t="shared" si="8"/>
        <v>0</v>
      </c>
      <c r="L88" s="367"/>
      <c r="M88" s="336"/>
      <c r="N88" s="336"/>
      <c r="O88" s="417"/>
      <c r="P88" s="149"/>
    </row>
    <row r="89" spans="1:16" ht="12" customHeight="1">
      <c r="A89" s="445"/>
      <c r="B89" s="445"/>
      <c r="C89" s="155">
        <v>6059</v>
      </c>
      <c r="D89" s="416"/>
      <c r="E89" s="191">
        <v>124680</v>
      </c>
      <c r="F89" s="164">
        <f>G89</f>
        <v>0</v>
      </c>
      <c r="G89" s="156"/>
      <c r="H89" s="156"/>
      <c r="I89" s="158"/>
      <c r="J89" s="158"/>
      <c r="K89" s="337">
        <f t="shared" si="8"/>
        <v>0</v>
      </c>
      <c r="L89" s="368"/>
      <c r="M89" s="337"/>
      <c r="N89" s="337"/>
      <c r="O89" s="438"/>
      <c r="P89" s="149"/>
    </row>
    <row r="90" spans="1:16" ht="12.75" customHeight="1">
      <c r="A90" s="444">
        <v>42</v>
      </c>
      <c r="B90" s="444">
        <v>92109</v>
      </c>
      <c r="C90" s="264">
        <v>6058</v>
      </c>
      <c r="D90" s="447" t="s">
        <v>201</v>
      </c>
      <c r="E90" s="265">
        <v>1275000</v>
      </c>
      <c r="F90" s="266">
        <f>I90</f>
        <v>0</v>
      </c>
      <c r="G90" s="267"/>
      <c r="H90" s="267"/>
      <c r="I90" s="268"/>
      <c r="J90" s="268"/>
      <c r="K90" s="335">
        <f>M90</f>
        <v>59779.8</v>
      </c>
      <c r="L90" s="366"/>
      <c r="M90" s="335">
        <v>59779.8</v>
      </c>
      <c r="N90" s="335"/>
      <c r="O90" s="430" t="s">
        <v>2</v>
      </c>
      <c r="P90" s="149"/>
    </row>
    <row r="91" spans="1:16" ht="12.75" customHeight="1">
      <c r="A91" s="445"/>
      <c r="B91" s="445"/>
      <c r="C91" s="155">
        <v>6059</v>
      </c>
      <c r="D91" s="416"/>
      <c r="E91" s="191">
        <v>225000</v>
      </c>
      <c r="F91" s="164">
        <f>G91</f>
        <v>4880</v>
      </c>
      <c r="G91" s="156">
        <v>4880</v>
      </c>
      <c r="H91" s="156"/>
      <c r="I91" s="244"/>
      <c r="J91" s="158"/>
      <c r="K91" s="337">
        <f t="shared" si="8"/>
        <v>4880</v>
      </c>
      <c r="L91" s="368">
        <v>4880</v>
      </c>
      <c r="M91" s="337"/>
      <c r="N91" s="297">
        <v>100</v>
      </c>
      <c r="O91" s="438"/>
      <c r="P91" s="149"/>
    </row>
    <row r="92" spans="1:16" ht="11.25" customHeight="1">
      <c r="A92" s="443">
        <v>43</v>
      </c>
      <c r="B92" s="443">
        <v>92109</v>
      </c>
      <c r="C92" s="153">
        <v>6050</v>
      </c>
      <c r="D92" s="446" t="s">
        <v>214</v>
      </c>
      <c r="E92" s="161">
        <v>113610</v>
      </c>
      <c r="F92" s="162">
        <f>G92</f>
        <v>69180</v>
      </c>
      <c r="G92" s="152">
        <v>69180</v>
      </c>
      <c r="H92" s="152"/>
      <c r="I92" s="242"/>
      <c r="J92" s="151"/>
      <c r="K92" s="335">
        <f>L92+M92</f>
        <v>107610.1</v>
      </c>
      <c r="L92" s="366">
        <v>69180.1</v>
      </c>
      <c r="M92" s="335">
        <v>38430</v>
      </c>
      <c r="N92" s="304">
        <v>100</v>
      </c>
      <c r="O92" s="430" t="s">
        <v>2</v>
      </c>
      <c r="P92" s="149"/>
    </row>
    <row r="93" spans="1:16" ht="12.75" customHeight="1">
      <c r="A93" s="444"/>
      <c r="B93" s="444"/>
      <c r="C93" s="154">
        <v>6058</v>
      </c>
      <c r="D93" s="447"/>
      <c r="E93" s="163">
        <v>300000</v>
      </c>
      <c r="F93" s="249"/>
      <c r="G93" s="159"/>
      <c r="H93" s="159"/>
      <c r="I93" s="240"/>
      <c r="J93" s="250"/>
      <c r="K93" s="336">
        <f t="shared" si="8"/>
        <v>0</v>
      </c>
      <c r="L93" s="367"/>
      <c r="M93" s="336"/>
      <c r="N93" s="338"/>
      <c r="O93" s="417"/>
      <c r="P93" s="149"/>
    </row>
    <row r="94" spans="1:16" ht="11.25" customHeight="1">
      <c r="A94" s="445"/>
      <c r="B94" s="445"/>
      <c r="C94" s="155">
        <v>6059</v>
      </c>
      <c r="D94" s="416"/>
      <c r="E94" s="191">
        <v>995080</v>
      </c>
      <c r="F94" s="164">
        <f>G94</f>
        <v>0</v>
      </c>
      <c r="G94" s="156"/>
      <c r="H94" s="156"/>
      <c r="I94" s="244"/>
      <c r="J94" s="158"/>
      <c r="K94" s="337">
        <f t="shared" si="8"/>
        <v>0</v>
      </c>
      <c r="L94" s="368"/>
      <c r="M94" s="337"/>
      <c r="N94" s="337"/>
      <c r="O94" s="438"/>
      <c r="P94" s="149"/>
    </row>
    <row r="95" spans="1:16" ht="18" customHeight="1">
      <c r="A95" s="314"/>
      <c r="B95" s="314"/>
      <c r="C95" s="323"/>
      <c r="D95" s="313" t="s">
        <v>169</v>
      </c>
      <c r="E95" s="263">
        <f>SUM(E96:E99)</f>
        <v>42054</v>
      </c>
      <c r="F95" s="263">
        <f>SUM(F96:F99)</f>
        <v>42054</v>
      </c>
      <c r="G95" s="263">
        <f>SUM(G96:G99)</f>
        <v>42054</v>
      </c>
      <c r="H95" s="258"/>
      <c r="I95" s="259"/>
      <c r="J95" s="258"/>
      <c r="K95" s="333">
        <f>L95</f>
        <v>6999.75</v>
      </c>
      <c r="L95" s="369">
        <f>L99</f>
        <v>6999.75</v>
      </c>
      <c r="M95" s="258"/>
      <c r="N95" s="333">
        <f>L95*100/F95</f>
        <v>16.64467113710943</v>
      </c>
      <c r="O95" s="260"/>
      <c r="P95" s="149"/>
    </row>
    <row r="96" spans="1:16" ht="11.25" customHeight="1">
      <c r="A96" s="172">
        <v>44</v>
      </c>
      <c r="B96" s="175">
        <v>92605</v>
      </c>
      <c r="C96" s="256">
        <v>6050</v>
      </c>
      <c r="D96" s="257" t="s">
        <v>235</v>
      </c>
      <c r="E96" s="205">
        <v>10000</v>
      </c>
      <c r="F96" s="189">
        <f>G96</f>
        <v>10000</v>
      </c>
      <c r="G96" s="174">
        <v>10000</v>
      </c>
      <c r="H96" s="174"/>
      <c r="I96" s="255"/>
      <c r="J96" s="173"/>
      <c r="K96" s="325"/>
      <c r="L96" s="369"/>
      <c r="M96" s="173"/>
      <c r="N96" s="325"/>
      <c r="O96" s="170"/>
      <c r="P96" s="149"/>
    </row>
    <row r="97" spans="1:16" ht="12.75" customHeight="1">
      <c r="A97" s="176">
        <v>45</v>
      </c>
      <c r="B97" s="177">
        <v>92605</v>
      </c>
      <c r="C97" s="177">
        <v>6050</v>
      </c>
      <c r="D97" s="171" t="s">
        <v>234</v>
      </c>
      <c r="E97" s="178">
        <v>15054</v>
      </c>
      <c r="F97" s="189">
        <f>G97</f>
        <v>15054</v>
      </c>
      <c r="G97" s="179">
        <v>15054</v>
      </c>
      <c r="H97" s="179"/>
      <c r="I97" s="188"/>
      <c r="J97" s="181"/>
      <c r="K97" s="293"/>
      <c r="L97" s="359"/>
      <c r="M97" s="181"/>
      <c r="N97" s="293"/>
      <c r="O97" s="170"/>
      <c r="P97" s="149"/>
    </row>
    <row r="98" spans="1:16" ht="19.5" customHeight="1">
      <c r="A98" s="176">
        <v>46</v>
      </c>
      <c r="B98" s="177">
        <v>92605</v>
      </c>
      <c r="C98" s="177">
        <v>6060</v>
      </c>
      <c r="D98" s="171" t="s">
        <v>233</v>
      </c>
      <c r="E98" s="226">
        <v>10000</v>
      </c>
      <c r="F98" s="189">
        <f>G98</f>
        <v>10000</v>
      </c>
      <c r="G98" s="192">
        <v>10000</v>
      </c>
      <c r="H98" s="179"/>
      <c r="I98" s="188"/>
      <c r="J98" s="181"/>
      <c r="K98" s="293"/>
      <c r="L98" s="359"/>
      <c r="M98" s="181"/>
      <c r="N98" s="293"/>
      <c r="O98" s="170"/>
      <c r="P98" s="149"/>
    </row>
    <row r="99" spans="1:16" ht="11.25" customHeight="1" thickBot="1">
      <c r="A99" s="176">
        <v>47</v>
      </c>
      <c r="B99" s="177">
        <v>92605</v>
      </c>
      <c r="C99" s="177">
        <v>6060</v>
      </c>
      <c r="D99" s="171" t="s">
        <v>204</v>
      </c>
      <c r="E99" s="226">
        <v>7000</v>
      </c>
      <c r="F99" s="189">
        <f>G99</f>
        <v>7000</v>
      </c>
      <c r="G99" s="192">
        <v>7000</v>
      </c>
      <c r="H99" s="179"/>
      <c r="I99" s="188"/>
      <c r="J99" s="181"/>
      <c r="K99" s="293">
        <f>L99</f>
        <v>6999.75</v>
      </c>
      <c r="L99" s="359">
        <v>6999.75</v>
      </c>
      <c r="M99" s="181"/>
      <c r="N99" s="293">
        <f>L99*100/F99</f>
        <v>99.99642857142857</v>
      </c>
      <c r="O99" s="170" t="s">
        <v>237</v>
      </c>
      <c r="P99" s="149"/>
    </row>
    <row r="100" spans="1:18" ht="19.5" customHeight="1" thickBot="1" thickTop="1">
      <c r="A100" s="422" t="s">
        <v>194</v>
      </c>
      <c r="B100" s="423"/>
      <c r="C100" s="423"/>
      <c r="D100" s="424"/>
      <c r="E100" s="324">
        <f>E12</f>
        <v>189812324</v>
      </c>
      <c r="F100" s="324">
        <f aca="true" t="shared" si="9" ref="F100:M100">F12</f>
        <v>9938415</v>
      </c>
      <c r="G100" s="324">
        <f t="shared" si="9"/>
        <v>6284022</v>
      </c>
      <c r="H100" s="324">
        <f t="shared" si="9"/>
        <v>3000000</v>
      </c>
      <c r="I100" s="324">
        <f t="shared" si="9"/>
        <v>154393</v>
      </c>
      <c r="J100" s="324">
        <f t="shared" si="9"/>
        <v>500000</v>
      </c>
      <c r="K100" s="334">
        <f t="shared" si="9"/>
        <v>39795022.42</v>
      </c>
      <c r="L100" s="370">
        <f>L12</f>
        <v>9778745.540000001</v>
      </c>
      <c r="M100" s="334">
        <f t="shared" si="9"/>
        <v>30016276.880000003</v>
      </c>
      <c r="N100" s="334"/>
      <c r="O100" s="324"/>
      <c r="P100" s="208">
        <f>J100+I100+H100+G100+M100</f>
        <v>39954691.88</v>
      </c>
      <c r="Q100" s="149" t="e">
        <f>#REF!+#REF!</f>
        <v>#REF!</v>
      </c>
      <c r="R100" s="149" t="e">
        <f>P100-Q100</f>
        <v>#REF!</v>
      </c>
    </row>
    <row r="101" ht="4.5" customHeight="1" thickTop="1"/>
    <row r="103" ht="9.75">
      <c r="F103" s="149"/>
    </row>
  </sheetData>
  <sheetProtection/>
  <mergeCells count="84">
    <mergeCell ref="O85:O86"/>
    <mergeCell ref="O24:O26"/>
    <mergeCell ref="O27:O29"/>
    <mergeCell ref="O8:O9"/>
    <mergeCell ref="O83:O84"/>
    <mergeCell ref="K1:N1"/>
    <mergeCell ref="K3:N3"/>
    <mergeCell ref="K4:N4"/>
    <mergeCell ref="K5:N5"/>
    <mergeCell ref="B54:B60"/>
    <mergeCell ref="D54:D55"/>
    <mergeCell ref="O80:O82"/>
    <mergeCell ref="O64:O65"/>
    <mergeCell ref="O54:O60"/>
    <mergeCell ref="D80:D82"/>
    <mergeCell ref="F71:J71"/>
    <mergeCell ref="K71:M71"/>
    <mergeCell ref="N71:N73"/>
    <mergeCell ref="O71:O72"/>
    <mergeCell ref="D24:D26"/>
    <mergeCell ref="N8:N10"/>
    <mergeCell ref="K8:M8"/>
    <mergeCell ref="K9:K10"/>
    <mergeCell ref="L9:M9"/>
    <mergeCell ref="B85:B86"/>
    <mergeCell ref="D85:D86"/>
    <mergeCell ref="A83:A84"/>
    <mergeCell ref="A80:A82"/>
    <mergeCell ref="D64:D65"/>
    <mergeCell ref="B64:B65"/>
    <mergeCell ref="A64:A65"/>
    <mergeCell ref="B80:B82"/>
    <mergeCell ref="D8:D10"/>
    <mergeCell ref="F9:F10"/>
    <mergeCell ref="A100:D100"/>
    <mergeCell ref="A24:A26"/>
    <mergeCell ref="A27:A29"/>
    <mergeCell ref="D27:D29"/>
    <mergeCell ref="B83:B84"/>
    <mergeCell ref="D83:D84"/>
    <mergeCell ref="A54:A60"/>
    <mergeCell ref="A85:A86"/>
    <mergeCell ref="C8:C10"/>
    <mergeCell ref="G1:J1"/>
    <mergeCell ref="G3:J3"/>
    <mergeCell ref="G4:J4"/>
    <mergeCell ref="G5:J5"/>
    <mergeCell ref="F8:J8"/>
    <mergeCell ref="A6:J6"/>
    <mergeCell ref="E8:E10"/>
    <mergeCell ref="A8:A10"/>
    <mergeCell ref="B8:B10"/>
    <mergeCell ref="O90:O91"/>
    <mergeCell ref="A87:A89"/>
    <mergeCell ref="D87:D89"/>
    <mergeCell ref="A90:A91"/>
    <mergeCell ref="B90:B91"/>
    <mergeCell ref="D90:D91"/>
    <mergeCell ref="B87:B89"/>
    <mergeCell ref="O87:O89"/>
    <mergeCell ref="A92:A94"/>
    <mergeCell ref="B92:B94"/>
    <mergeCell ref="D92:D94"/>
    <mergeCell ref="O92:O94"/>
    <mergeCell ref="A36:A38"/>
    <mergeCell ref="B36:B38"/>
    <mergeCell ref="C36:C38"/>
    <mergeCell ref="D36:D38"/>
    <mergeCell ref="O36:O37"/>
    <mergeCell ref="K37:K38"/>
    <mergeCell ref="L37:M37"/>
    <mergeCell ref="F37:F38"/>
    <mergeCell ref="E71:E73"/>
    <mergeCell ref="F36:J36"/>
    <mergeCell ref="K36:M36"/>
    <mergeCell ref="N36:N38"/>
    <mergeCell ref="E36:E38"/>
    <mergeCell ref="K72:K73"/>
    <mergeCell ref="L72:M72"/>
    <mergeCell ref="F72:F73"/>
    <mergeCell ref="A71:A73"/>
    <mergeCell ref="B71:B73"/>
    <mergeCell ref="C71:C73"/>
    <mergeCell ref="D71:D73"/>
  </mergeCells>
  <printOptions horizontalCentered="1"/>
  <pageMargins left="0.36" right="0.45" top="0.59" bottom="0.61" header="0.32" footer="0.22"/>
  <pageSetup horizontalDpi="600" verticalDpi="600" orientation="landscape" paperSize="9" scale="9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20" t="s">
        <v>93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26" t="s">
        <v>1</v>
      </c>
      <c r="B10" s="427" t="s">
        <v>0</v>
      </c>
      <c r="C10" s="427" t="s">
        <v>7</v>
      </c>
      <c r="D10" s="427" t="s">
        <v>8</v>
      </c>
      <c r="E10" s="432" t="s">
        <v>9</v>
      </c>
      <c r="F10" s="430" t="s">
        <v>96</v>
      </c>
      <c r="G10" s="507" t="s">
        <v>98</v>
      </c>
      <c r="H10" s="441" t="s">
        <v>86</v>
      </c>
      <c r="I10" s="507"/>
      <c r="J10" s="507"/>
      <c r="K10" s="507"/>
      <c r="L10" s="507"/>
      <c r="M10" s="507"/>
      <c r="N10" s="507"/>
      <c r="O10" s="507"/>
      <c r="P10" s="489"/>
    </row>
    <row r="11" spans="1:16" s="2" customFormat="1" ht="12.75" customHeight="1" thickBot="1">
      <c r="A11" s="426"/>
      <c r="B11" s="427"/>
      <c r="C11" s="427"/>
      <c r="D11" s="427"/>
      <c r="E11" s="432"/>
      <c r="F11" s="431"/>
      <c r="G11" s="475"/>
      <c r="H11" s="478">
        <v>2003</v>
      </c>
      <c r="I11" s="479"/>
      <c r="J11" s="479"/>
      <c r="K11" s="479"/>
      <c r="L11" s="479"/>
      <c r="M11" s="480"/>
      <c r="N11" s="508">
        <v>2004</v>
      </c>
      <c r="O11" s="482"/>
      <c r="P11" s="5">
        <v>2005</v>
      </c>
    </row>
    <row r="12" spans="1:16" s="2" customFormat="1" ht="9.75" customHeight="1" thickTop="1">
      <c r="A12" s="426"/>
      <c r="B12" s="427"/>
      <c r="C12" s="427"/>
      <c r="D12" s="427"/>
      <c r="E12" s="432"/>
      <c r="F12" s="431"/>
      <c r="G12" s="475"/>
      <c r="H12" s="483" t="s">
        <v>95</v>
      </c>
      <c r="I12" s="474" t="s">
        <v>13</v>
      </c>
      <c r="J12" s="476"/>
      <c r="K12" s="476"/>
      <c r="L12" s="476"/>
      <c r="M12" s="509"/>
      <c r="N12" s="507" t="s">
        <v>16</v>
      </c>
      <c r="O12" s="510"/>
      <c r="P12" s="427" t="s">
        <v>16</v>
      </c>
    </row>
    <row r="13" spans="1:16" s="2" customFormat="1" ht="9.75" customHeight="1">
      <c r="A13" s="426"/>
      <c r="B13" s="427"/>
      <c r="C13" s="427"/>
      <c r="D13" s="427"/>
      <c r="E13" s="432"/>
      <c r="F13" s="431"/>
      <c r="G13" s="475"/>
      <c r="H13" s="484"/>
      <c r="I13" s="467" t="s">
        <v>14</v>
      </c>
      <c r="J13" s="432" t="s">
        <v>12</v>
      </c>
      <c r="K13" s="469"/>
      <c r="L13" s="469"/>
      <c r="M13" s="470"/>
      <c r="N13" s="475"/>
      <c r="O13" s="511"/>
      <c r="P13" s="427"/>
    </row>
    <row r="14" spans="1:16" s="2" customFormat="1" ht="29.25">
      <c r="A14" s="426"/>
      <c r="B14" s="427"/>
      <c r="C14" s="427"/>
      <c r="D14" s="427"/>
      <c r="E14" s="432"/>
      <c r="F14" s="415"/>
      <c r="G14" s="476"/>
      <c r="H14" s="484"/>
      <c r="I14" s="468"/>
      <c r="J14" s="34" t="s">
        <v>10</v>
      </c>
      <c r="K14" s="34" t="s">
        <v>11</v>
      </c>
      <c r="L14" s="432" t="s">
        <v>15</v>
      </c>
      <c r="M14" s="470"/>
      <c r="N14" s="476"/>
      <c r="O14" s="512"/>
      <c r="P14" s="427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71">
        <v>12</v>
      </c>
      <c r="M15" s="472"/>
      <c r="N15" s="465">
        <v>13</v>
      </c>
      <c r="O15" s="466"/>
      <c r="P15" s="48">
        <v>14</v>
      </c>
    </row>
    <row r="16" spans="1:16" ht="10.5" hidden="1" thickTop="1">
      <c r="A16" s="449">
        <v>1</v>
      </c>
      <c r="B16" s="449" t="s">
        <v>26</v>
      </c>
      <c r="C16" s="447" t="s">
        <v>27</v>
      </c>
      <c r="D16" s="449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50"/>
      <c r="B17" s="450"/>
      <c r="C17" s="416"/>
      <c r="D17" s="450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62">
        <v>2</v>
      </c>
      <c r="B18" s="462" t="s">
        <v>6</v>
      </c>
      <c r="C18" s="446" t="s">
        <v>105</v>
      </c>
      <c r="D18" s="462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50"/>
      <c r="B19" s="450"/>
      <c r="C19" s="416"/>
      <c r="D19" s="450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62">
        <v>3</v>
      </c>
      <c r="B20" s="462" t="s">
        <v>81</v>
      </c>
      <c r="C20" s="446" t="s">
        <v>107</v>
      </c>
      <c r="D20" s="462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50"/>
      <c r="B21" s="450"/>
      <c r="C21" s="416"/>
      <c r="D21" s="450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62">
        <v>4</v>
      </c>
      <c r="B22" s="462" t="s">
        <v>26</v>
      </c>
      <c r="C22" s="446" t="s">
        <v>28</v>
      </c>
      <c r="D22" s="462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50"/>
      <c r="B23" s="450"/>
      <c r="C23" s="416"/>
      <c r="D23" s="450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62">
        <v>5</v>
      </c>
      <c r="B24" s="449" t="s">
        <v>26</v>
      </c>
      <c r="C24" s="447" t="s">
        <v>104</v>
      </c>
      <c r="D24" s="449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50"/>
      <c r="B25" s="450"/>
      <c r="C25" s="416"/>
      <c r="D25" s="450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62">
        <v>6</v>
      </c>
      <c r="B26" s="449" t="s">
        <v>26</v>
      </c>
      <c r="C26" s="447" t="s">
        <v>29</v>
      </c>
      <c r="D26" s="449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50"/>
      <c r="B27" s="450"/>
      <c r="C27" s="416"/>
      <c r="D27" s="450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62">
        <v>7</v>
      </c>
      <c r="B28" s="449" t="s">
        <v>6</v>
      </c>
      <c r="C28" s="447" t="s">
        <v>130</v>
      </c>
      <c r="D28" s="449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50"/>
      <c r="B29" s="450"/>
      <c r="C29" s="416"/>
      <c r="D29" s="450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62">
        <v>8</v>
      </c>
      <c r="B30" s="449" t="s">
        <v>26</v>
      </c>
      <c r="C30" s="447" t="s">
        <v>31</v>
      </c>
      <c r="D30" s="449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49"/>
      <c r="B31" s="449"/>
      <c r="C31" s="447"/>
      <c r="D31" s="449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50"/>
      <c r="B32" s="450"/>
      <c r="C32" s="416"/>
      <c r="D32" s="450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62">
        <v>9</v>
      </c>
      <c r="B33" s="462" t="s">
        <v>6</v>
      </c>
      <c r="C33" s="446" t="s">
        <v>30</v>
      </c>
      <c r="D33" s="462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50"/>
      <c r="B34" s="503"/>
      <c r="C34" s="503"/>
      <c r="D34" s="503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62">
        <v>10</v>
      </c>
      <c r="B35" s="449" t="s">
        <v>26</v>
      </c>
      <c r="C35" s="447" t="s">
        <v>33</v>
      </c>
      <c r="D35" s="449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50"/>
      <c r="B36" s="450"/>
      <c r="C36" s="416"/>
      <c r="D36" s="450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62">
        <v>11</v>
      </c>
      <c r="B37" s="449" t="s">
        <v>26</v>
      </c>
      <c r="C37" s="447" t="s">
        <v>88</v>
      </c>
      <c r="D37" s="449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50"/>
      <c r="B38" s="450"/>
      <c r="C38" s="416"/>
      <c r="D38" s="450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62">
        <v>12</v>
      </c>
      <c r="B39" s="449" t="s">
        <v>26</v>
      </c>
      <c r="C39" s="447" t="s">
        <v>3</v>
      </c>
      <c r="D39" s="449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50"/>
      <c r="B40" s="450"/>
      <c r="C40" s="416"/>
      <c r="D40" s="450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62">
        <v>13</v>
      </c>
      <c r="B41" s="449" t="s">
        <v>26</v>
      </c>
      <c r="C41" s="447" t="s">
        <v>34</v>
      </c>
      <c r="D41" s="449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50"/>
      <c r="B42" s="450"/>
      <c r="C42" s="416"/>
      <c r="D42" s="450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62">
        <v>14</v>
      </c>
      <c r="B43" s="449" t="s">
        <v>26</v>
      </c>
      <c r="C43" s="447" t="s">
        <v>62</v>
      </c>
      <c r="D43" s="449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50"/>
      <c r="B44" s="450"/>
      <c r="C44" s="416"/>
      <c r="D44" s="450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62">
        <v>15</v>
      </c>
      <c r="B45" s="449" t="s">
        <v>26</v>
      </c>
      <c r="C45" s="447" t="s">
        <v>35</v>
      </c>
      <c r="D45" s="449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50"/>
      <c r="B46" s="450"/>
      <c r="C46" s="416"/>
      <c r="D46" s="450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62">
        <v>16</v>
      </c>
      <c r="B47" s="449" t="s">
        <v>26</v>
      </c>
      <c r="C47" s="447" t="s">
        <v>4</v>
      </c>
      <c r="D47" s="449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49"/>
      <c r="B48" s="449"/>
      <c r="C48" s="447"/>
      <c r="D48" s="449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49" t="s">
        <v>1</v>
      </c>
      <c r="B52" s="431" t="s">
        <v>0</v>
      </c>
      <c r="C52" s="431" t="s">
        <v>7</v>
      </c>
      <c r="D52" s="431" t="s">
        <v>8</v>
      </c>
      <c r="E52" s="473" t="s">
        <v>9</v>
      </c>
      <c r="F52" s="431" t="s">
        <v>96</v>
      </c>
      <c r="G52" s="475" t="s">
        <v>98</v>
      </c>
      <c r="H52" s="473" t="s">
        <v>86</v>
      </c>
      <c r="I52" s="475"/>
      <c r="J52" s="475"/>
      <c r="K52" s="475"/>
      <c r="L52" s="475"/>
      <c r="M52" s="475"/>
      <c r="N52" s="475"/>
      <c r="O52" s="475"/>
      <c r="P52" s="477"/>
    </row>
    <row r="53" spans="1:16" s="2" customFormat="1" ht="12.75" customHeight="1" hidden="1" thickBot="1">
      <c r="A53" s="449"/>
      <c r="B53" s="431"/>
      <c r="C53" s="431"/>
      <c r="D53" s="431"/>
      <c r="E53" s="473"/>
      <c r="F53" s="431"/>
      <c r="G53" s="475"/>
      <c r="H53" s="478">
        <v>2003</v>
      </c>
      <c r="I53" s="479"/>
      <c r="J53" s="479"/>
      <c r="K53" s="479"/>
      <c r="L53" s="479"/>
      <c r="M53" s="480"/>
      <c r="N53" s="481">
        <v>2004</v>
      </c>
      <c r="O53" s="482"/>
      <c r="P53" s="5">
        <v>2005</v>
      </c>
    </row>
    <row r="54" spans="1:16" s="2" customFormat="1" ht="9.75" customHeight="1" hidden="1" thickTop="1">
      <c r="A54" s="449"/>
      <c r="B54" s="431"/>
      <c r="C54" s="431"/>
      <c r="D54" s="431"/>
      <c r="E54" s="473"/>
      <c r="F54" s="431"/>
      <c r="G54" s="475"/>
      <c r="H54" s="483" t="s">
        <v>95</v>
      </c>
      <c r="I54" s="485" t="s">
        <v>13</v>
      </c>
      <c r="J54" s="486"/>
      <c r="K54" s="486"/>
      <c r="L54" s="486"/>
      <c r="M54" s="487"/>
      <c r="N54" s="488" t="s">
        <v>16</v>
      </c>
      <c r="O54" s="489"/>
      <c r="P54" s="430" t="s">
        <v>16</v>
      </c>
    </row>
    <row r="55" spans="1:16" s="2" customFormat="1" ht="9.75" customHeight="1" hidden="1">
      <c r="A55" s="449"/>
      <c r="B55" s="431"/>
      <c r="C55" s="431"/>
      <c r="D55" s="431"/>
      <c r="E55" s="473"/>
      <c r="F55" s="431"/>
      <c r="G55" s="475"/>
      <c r="H55" s="484"/>
      <c r="I55" s="467" t="s">
        <v>14</v>
      </c>
      <c r="J55" s="432" t="s">
        <v>12</v>
      </c>
      <c r="K55" s="469"/>
      <c r="L55" s="469"/>
      <c r="M55" s="470"/>
      <c r="N55" s="490"/>
      <c r="O55" s="477"/>
      <c r="P55" s="431"/>
    </row>
    <row r="56" spans="1:16" s="2" customFormat="1" ht="29.25" hidden="1">
      <c r="A56" s="450"/>
      <c r="B56" s="415"/>
      <c r="C56" s="415"/>
      <c r="D56" s="415"/>
      <c r="E56" s="474"/>
      <c r="F56" s="415"/>
      <c r="G56" s="476"/>
      <c r="H56" s="484"/>
      <c r="I56" s="468"/>
      <c r="J56" s="34" t="s">
        <v>10</v>
      </c>
      <c r="K56" s="34" t="s">
        <v>11</v>
      </c>
      <c r="L56" s="432" t="s">
        <v>15</v>
      </c>
      <c r="M56" s="470"/>
      <c r="N56" s="491"/>
      <c r="O56" s="492"/>
      <c r="P56" s="415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71">
        <v>12</v>
      </c>
      <c r="M57" s="472"/>
      <c r="N57" s="465">
        <v>13</v>
      </c>
      <c r="O57" s="466"/>
      <c r="P57" s="48">
        <v>14</v>
      </c>
    </row>
    <row r="58" spans="1:16" ht="10.5" hidden="1" thickTop="1">
      <c r="A58" s="449">
        <v>17</v>
      </c>
      <c r="B58" s="449" t="s">
        <v>26</v>
      </c>
      <c r="C58" s="447" t="s">
        <v>5</v>
      </c>
      <c r="D58" s="449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50"/>
      <c r="B59" s="450"/>
      <c r="C59" s="416"/>
      <c r="D59" s="450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62">
        <v>18</v>
      </c>
      <c r="B60" s="462" t="s">
        <v>6</v>
      </c>
      <c r="C60" s="446" t="s">
        <v>36</v>
      </c>
      <c r="D60" s="462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50"/>
      <c r="B61" s="450"/>
      <c r="C61" s="416"/>
      <c r="D61" s="450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49">
        <v>19</v>
      </c>
      <c r="B62" s="449" t="s">
        <v>6</v>
      </c>
      <c r="C62" s="447" t="s">
        <v>91</v>
      </c>
      <c r="D62" s="449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49"/>
      <c r="B63" s="449"/>
      <c r="C63" s="447"/>
      <c r="D63" s="449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96" t="s">
        <v>131</v>
      </c>
      <c r="B64" s="397"/>
      <c r="C64" s="400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98"/>
      <c r="B65" s="399"/>
      <c r="C65" s="401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02" t="s">
        <v>133</v>
      </c>
      <c r="B66" s="403"/>
      <c r="C66" s="354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91">
        <f t="shared" si="0"/>
        <v>1699278</v>
      </c>
      <c r="M66" s="392"/>
      <c r="N66" s="504">
        <f>SUM(N16,N18,N20,N22,N24,N26,N28,N30,N33,N35,N37,N39,N41,N43,N45,N47,N58,N60,N62)</f>
        <v>4004000</v>
      </c>
      <c r="O66" s="499"/>
      <c r="P66" s="148">
        <f>SUM(P16,P18,P20,P22,P24,P26,P28,P30,P33,P35,P37,P39,P41,P43,P45,P47,P58,P60,P62)</f>
        <v>300000</v>
      </c>
    </row>
    <row r="67" spans="1:16" ht="9.75" customHeight="1" thickBot="1">
      <c r="A67" s="352"/>
      <c r="B67" s="353"/>
      <c r="C67" s="315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505">
        <f>SUM(N17,N19,N21,N23,N25,N27,N29,N31,N32,N34,N36,N38,N40,N42,N44,N46,N48,N59,N61,N63)</f>
        <v>10620000</v>
      </c>
      <c r="O67" s="506"/>
      <c r="P67" s="87">
        <f>SUM(P17,P19,P21,P23,P25,P27,P29,P31,P32,P34,P36,P38,P40,P42,P44,P46,P48,P59,P61,P63)</f>
        <v>1400000</v>
      </c>
    </row>
    <row r="68" spans="1:16" ht="9.75" hidden="1">
      <c r="A68" s="462">
        <v>20</v>
      </c>
      <c r="B68" s="462" t="s">
        <v>2</v>
      </c>
      <c r="C68" s="446" t="s">
        <v>37</v>
      </c>
      <c r="D68" s="462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50"/>
      <c r="B69" s="450"/>
      <c r="C69" s="416"/>
      <c r="D69" s="450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62">
        <v>21</v>
      </c>
      <c r="B70" s="462" t="s">
        <v>2</v>
      </c>
      <c r="C70" s="446" t="s">
        <v>38</v>
      </c>
      <c r="D70" s="462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50"/>
      <c r="B71" s="450"/>
      <c r="C71" s="416"/>
      <c r="D71" s="450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62">
        <v>22</v>
      </c>
      <c r="B72" s="449" t="s">
        <v>2</v>
      </c>
      <c r="C72" s="446" t="s">
        <v>39</v>
      </c>
      <c r="D72" s="462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50"/>
      <c r="B73" s="450"/>
      <c r="C73" s="416"/>
      <c r="D73" s="450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62">
        <v>23</v>
      </c>
      <c r="B74" s="449" t="s">
        <v>2</v>
      </c>
      <c r="C74" s="446" t="s">
        <v>19</v>
      </c>
      <c r="D74" s="462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50"/>
      <c r="B75" s="450"/>
      <c r="C75" s="416"/>
      <c r="D75" s="450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62">
        <v>24</v>
      </c>
      <c r="B76" s="449" t="s">
        <v>2</v>
      </c>
      <c r="C76" s="446" t="s">
        <v>40</v>
      </c>
      <c r="D76" s="462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50"/>
      <c r="B77" s="450"/>
      <c r="C77" s="416"/>
      <c r="D77" s="450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62">
        <v>25</v>
      </c>
      <c r="B78" s="449" t="s">
        <v>2</v>
      </c>
      <c r="C78" s="446" t="s">
        <v>63</v>
      </c>
      <c r="D78" s="462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50"/>
      <c r="B79" s="450"/>
      <c r="C79" s="416"/>
      <c r="D79" s="450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62">
        <v>26</v>
      </c>
      <c r="B80" s="449" t="s">
        <v>6</v>
      </c>
      <c r="C80" s="447" t="s">
        <v>41</v>
      </c>
      <c r="D80" s="449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50"/>
      <c r="B81" s="450"/>
      <c r="C81" s="416"/>
      <c r="D81" s="450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62">
        <v>27</v>
      </c>
      <c r="B82" s="449" t="s">
        <v>6</v>
      </c>
      <c r="C82" s="447" t="s">
        <v>42</v>
      </c>
      <c r="D82" s="449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50"/>
      <c r="B83" s="450"/>
      <c r="C83" s="416"/>
      <c r="D83" s="450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62">
        <v>28</v>
      </c>
      <c r="B84" s="449" t="s">
        <v>6</v>
      </c>
      <c r="C84" s="447" t="s">
        <v>43</v>
      </c>
      <c r="D84" s="449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50"/>
      <c r="B85" s="450"/>
      <c r="C85" s="416"/>
      <c r="D85" s="450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62">
        <v>29</v>
      </c>
      <c r="B86" s="449" t="s">
        <v>6</v>
      </c>
      <c r="C86" s="447" t="s">
        <v>109</v>
      </c>
      <c r="D86" s="449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50"/>
      <c r="B87" s="450"/>
      <c r="C87" s="416"/>
      <c r="D87" s="450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62">
        <v>30</v>
      </c>
      <c r="B88" s="462" t="s">
        <v>6</v>
      </c>
      <c r="C88" s="446" t="s">
        <v>44</v>
      </c>
      <c r="D88" s="462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50"/>
      <c r="B89" s="450"/>
      <c r="C89" s="416"/>
      <c r="D89" s="450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62">
        <v>31</v>
      </c>
      <c r="B90" s="462" t="s">
        <v>6</v>
      </c>
      <c r="C90" s="446" t="s">
        <v>46</v>
      </c>
      <c r="D90" s="462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50"/>
      <c r="B91" s="450"/>
      <c r="C91" s="416"/>
      <c r="D91" s="450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62">
        <v>32</v>
      </c>
      <c r="B92" s="462" t="s">
        <v>6</v>
      </c>
      <c r="C92" s="446" t="s">
        <v>64</v>
      </c>
      <c r="D92" s="462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50"/>
      <c r="B93" s="450"/>
      <c r="C93" s="416"/>
      <c r="D93" s="450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62">
        <v>33</v>
      </c>
      <c r="B94" s="462" t="s">
        <v>6</v>
      </c>
      <c r="C94" s="446" t="s">
        <v>65</v>
      </c>
      <c r="D94" s="462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50"/>
      <c r="B95" s="450"/>
      <c r="C95" s="416"/>
      <c r="D95" s="450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62">
        <v>34</v>
      </c>
      <c r="B96" s="449" t="s">
        <v>6</v>
      </c>
      <c r="C96" s="446" t="s">
        <v>49</v>
      </c>
      <c r="D96" s="462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50"/>
      <c r="B97" s="450"/>
      <c r="C97" s="503"/>
      <c r="D97" s="503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62">
        <v>35</v>
      </c>
      <c r="B98" s="449" t="s">
        <v>6</v>
      </c>
      <c r="C98" s="446" t="s">
        <v>51</v>
      </c>
      <c r="D98" s="462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50"/>
      <c r="B99" s="450"/>
      <c r="C99" s="503"/>
      <c r="D99" s="503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62">
        <v>36</v>
      </c>
      <c r="B100" s="462" t="s">
        <v>6</v>
      </c>
      <c r="C100" s="446" t="s">
        <v>66</v>
      </c>
      <c r="D100" s="462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49"/>
      <c r="B101" s="449"/>
      <c r="C101" s="447"/>
      <c r="D101" s="449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49" t="s">
        <v>1</v>
      </c>
      <c r="B105" s="431" t="s">
        <v>0</v>
      </c>
      <c r="C105" s="431" t="s">
        <v>7</v>
      </c>
      <c r="D105" s="431" t="s">
        <v>8</v>
      </c>
      <c r="E105" s="473" t="s">
        <v>9</v>
      </c>
      <c r="F105" s="431" t="s">
        <v>96</v>
      </c>
      <c r="G105" s="475" t="s">
        <v>98</v>
      </c>
      <c r="H105" s="473" t="s">
        <v>86</v>
      </c>
      <c r="I105" s="475"/>
      <c r="J105" s="475"/>
      <c r="K105" s="475"/>
      <c r="L105" s="475"/>
      <c r="M105" s="475"/>
      <c r="N105" s="475"/>
      <c r="O105" s="475"/>
      <c r="P105" s="477"/>
    </row>
    <row r="106" spans="1:16" s="2" customFormat="1" ht="12.75" customHeight="1" hidden="1" thickBot="1">
      <c r="A106" s="449"/>
      <c r="B106" s="431"/>
      <c r="C106" s="431"/>
      <c r="D106" s="431"/>
      <c r="E106" s="473"/>
      <c r="F106" s="431"/>
      <c r="G106" s="475"/>
      <c r="H106" s="478">
        <v>2003</v>
      </c>
      <c r="I106" s="479"/>
      <c r="J106" s="479"/>
      <c r="K106" s="479"/>
      <c r="L106" s="479"/>
      <c r="M106" s="480"/>
      <c r="N106" s="481">
        <v>2004</v>
      </c>
      <c r="O106" s="482"/>
      <c r="P106" s="5">
        <v>2005</v>
      </c>
    </row>
    <row r="107" spans="1:16" s="2" customFormat="1" ht="9.75" customHeight="1" hidden="1" thickTop="1">
      <c r="A107" s="449"/>
      <c r="B107" s="431"/>
      <c r="C107" s="431"/>
      <c r="D107" s="431"/>
      <c r="E107" s="473"/>
      <c r="F107" s="431"/>
      <c r="G107" s="475"/>
      <c r="H107" s="483" t="s">
        <v>95</v>
      </c>
      <c r="I107" s="485" t="s">
        <v>13</v>
      </c>
      <c r="J107" s="486"/>
      <c r="K107" s="486"/>
      <c r="L107" s="486"/>
      <c r="M107" s="487"/>
      <c r="N107" s="488" t="s">
        <v>16</v>
      </c>
      <c r="O107" s="489"/>
      <c r="P107" s="430" t="s">
        <v>16</v>
      </c>
    </row>
    <row r="108" spans="1:16" s="2" customFormat="1" ht="9.75" customHeight="1" hidden="1">
      <c r="A108" s="449"/>
      <c r="B108" s="431"/>
      <c r="C108" s="431"/>
      <c r="D108" s="431"/>
      <c r="E108" s="473"/>
      <c r="F108" s="431"/>
      <c r="G108" s="475"/>
      <c r="H108" s="484"/>
      <c r="I108" s="467" t="s">
        <v>14</v>
      </c>
      <c r="J108" s="432" t="s">
        <v>12</v>
      </c>
      <c r="K108" s="469"/>
      <c r="L108" s="469"/>
      <c r="M108" s="470"/>
      <c r="N108" s="490"/>
      <c r="O108" s="477"/>
      <c r="P108" s="431"/>
    </row>
    <row r="109" spans="1:16" s="2" customFormat="1" ht="29.25" hidden="1">
      <c r="A109" s="450"/>
      <c r="B109" s="415"/>
      <c r="C109" s="415"/>
      <c r="D109" s="415"/>
      <c r="E109" s="474"/>
      <c r="F109" s="415"/>
      <c r="G109" s="476"/>
      <c r="H109" s="484"/>
      <c r="I109" s="468"/>
      <c r="J109" s="34" t="s">
        <v>10</v>
      </c>
      <c r="K109" s="34" t="s">
        <v>11</v>
      </c>
      <c r="L109" s="432" t="s">
        <v>15</v>
      </c>
      <c r="M109" s="470"/>
      <c r="N109" s="491"/>
      <c r="O109" s="492"/>
      <c r="P109" s="415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71">
        <v>12</v>
      </c>
      <c r="M110" s="472"/>
      <c r="N110" s="465">
        <v>13</v>
      </c>
      <c r="O110" s="466"/>
      <c r="P110" s="48">
        <v>14</v>
      </c>
    </row>
    <row r="111" spans="1:16" ht="9.75" customHeight="1" hidden="1" thickTop="1">
      <c r="A111" s="449">
        <v>37</v>
      </c>
      <c r="B111" s="449" t="s">
        <v>6</v>
      </c>
      <c r="C111" s="447" t="s">
        <v>47</v>
      </c>
      <c r="D111" s="449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50"/>
      <c r="B112" s="450"/>
      <c r="C112" s="416"/>
      <c r="D112" s="450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62">
        <v>38</v>
      </c>
      <c r="B113" s="462" t="s">
        <v>6</v>
      </c>
      <c r="C113" s="446" t="s">
        <v>48</v>
      </c>
      <c r="D113" s="462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50"/>
      <c r="B114" s="450"/>
      <c r="C114" s="416"/>
      <c r="D114" s="450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62">
        <v>39</v>
      </c>
      <c r="B115" s="449" t="s">
        <v>6</v>
      </c>
      <c r="C115" s="446" t="s">
        <v>50</v>
      </c>
      <c r="D115" s="462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50"/>
      <c r="B116" s="450"/>
      <c r="C116" s="503"/>
      <c r="D116" s="503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62">
        <v>40</v>
      </c>
      <c r="B117" s="449" t="s">
        <v>6</v>
      </c>
      <c r="C117" s="447" t="s">
        <v>68</v>
      </c>
      <c r="D117" s="449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50"/>
      <c r="B118" s="449"/>
      <c r="C118" s="447"/>
      <c r="D118" s="449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62">
        <v>41</v>
      </c>
      <c r="B119" s="462" t="s">
        <v>81</v>
      </c>
      <c r="C119" s="446" t="s">
        <v>82</v>
      </c>
      <c r="D119" s="462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50"/>
      <c r="B120" s="450"/>
      <c r="C120" s="416"/>
      <c r="D120" s="450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62">
        <v>42</v>
      </c>
      <c r="B121" s="449" t="s">
        <v>6</v>
      </c>
      <c r="C121" s="447" t="s">
        <v>67</v>
      </c>
      <c r="D121" s="449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50"/>
      <c r="B122" s="450"/>
      <c r="C122" s="416"/>
      <c r="D122" s="449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00" t="s">
        <v>135</v>
      </c>
      <c r="B123" s="451"/>
      <c r="C123" s="495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01"/>
      <c r="B124" s="452"/>
      <c r="C124" s="496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55" t="s">
        <v>136</v>
      </c>
      <c r="B125" s="456"/>
      <c r="C125" s="501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91">
        <f t="shared" si="1"/>
        <v>0</v>
      </c>
      <c r="M125" s="392"/>
      <c r="N125" s="499">
        <f>SUM(N68,N70,N72,N74,N76,N78,N80,N82,N84,N86,N88,N90,N92,N94,N96,N98,N100,N111,N113,N115,N117,N119,N121)</f>
        <v>4399000</v>
      </c>
      <c r="O125" s="500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57"/>
      <c r="B126" s="458"/>
      <c r="C126" s="502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93">
        <f>SUM(N69,N71,N73,N75,N77,N79,N81,N83,N85,N87,N89,N91,N93,N95,N97,N99,N101,N112,N114,N116,N118,N120,N122)</f>
        <v>0</v>
      </c>
      <c r="O126" s="494"/>
      <c r="P126" s="119">
        <f>SUM(P69,P71,P73,P75,P77,P79,P81,P83,P85,P87,P89,P91,P93,P95,P97,P99,P101,P112,P114,P116,P118,P120,P122)</f>
        <v>0</v>
      </c>
    </row>
    <row r="127" spans="1:16" ht="9.75" hidden="1">
      <c r="A127" s="449">
        <v>43</v>
      </c>
      <c r="B127" s="449" t="s">
        <v>2</v>
      </c>
      <c r="C127" s="447" t="s">
        <v>89</v>
      </c>
      <c r="D127" s="449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50"/>
      <c r="B128" s="450"/>
      <c r="C128" s="416"/>
      <c r="D128" s="450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49">
        <v>44</v>
      </c>
      <c r="B129" s="449" t="s">
        <v>6</v>
      </c>
      <c r="C129" s="447" t="s">
        <v>75</v>
      </c>
      <c r="D129" s="449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50"/>
      <c r="B130" s="450"/>
      <c r="C130" s="416"/>
      <c r="D130" s="449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00" t="s">
        <v>139</v>
      </c>
      <c r="B131" s="451"/>
      <c r="C131" s="453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01"/>
      <c r="B132" s="452"/>
      <c r="C132" s="454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55" t="s">
        <v>141</v>
      </c>
      <c r="B133" s="456"/>
      <c r="C133" s="459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97">
        <f t="shared" si="2"/>
        <v>0</v>
      </c>
      <c r="M133" s="498"/>
      <c r="N133" s="499">
        <f>SUM(N127,N129)</f>
        <v>429000</v>
      </c>
      <c r="O133" s="500"/>
      <c r="P133" s="148">
        <f>SUM(P127,P129)</f>
        <v>5700000</v>
      </c>
    </row>
    <row r="134" spans="1:16" ht="9.75" customHeight="1" thickBot="1">
      <c r="A134" s="457"/>
      <c r="B134" s="458"/>
      <c r="C134" s="315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60">
        <f>SUM(N128,N130)</f>
        <v>0</v>
      </c>
      <c r="O134" s="461"/>
      <c r="P134" s="87">
        <f>SUM(P128,P130)</f>
        <v>0</v>
      </c>
    </row>
    <row r="135" spans="1:16" ht="9.75" hidden="1">
      <c r="A135" s="449">
        <v>45</v>
      </c>
      <c r="B135" s="449" t="s">
        <v>6</v>
      </c>
      <c r="C135" s="447" t="s">
        <v>99</v>
      </c>
      <c r="D135" s="449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50"/>
      <c r="B136" s="450"/>
      <c r="C136" s="416"/>
      <c r="D136" s="450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49">
        <v>46</v>
      </c>
      <c r="B137" s="449" t="s">
        <v>6</v>
      </c>
      <c r="C137" s="447" t="s">
        <v>77</v>
      </c>
      <c r="D137" s="449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50"/>
      <c r="B138" s="450"/>
      <c r="C138" s="416"/>
      <c r="D138" s="450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00" t="s">
        <v>143</v>
      </c>
      <c r="B139" s="451"/>
      <c r="C139" s="453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01"/>
      <c r="B140" s="452"/>
      <c r="C140" s="454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55" t="s">
        <v>145</v>
      </c>
      <c r="B141" s="456"/>
      <c r="C141" s="459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91">
        <f t="shared" si="3"/>
        <v>0</v>
      </c>
      <c r="M141" s="392"/>
      <c r="N141" s="393">
        <f>SUM(N135,N137)</f>
        <v>100000</v>
      </c>
      <c r="O141" s="394"/>
      <c r="P141" s="78">
        <f>SUM(P135,P137)</f>
        <v>0</v>
      </c>
    </row>
    <row r="142" spans="1:16" ht="9.75" customHeight="1" thickBot="1">
      <c r="A142" s="457"/>
      <c r="B142" s="458"/>
      <c r="C142" s="315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60">
        <f>SUM(N136,N138)</f>
        <v>0</v>
      </c>
      <c r="O142" s="461"/>
      <c r="P142" s="87">
        <f>SUM(P136,P138)</f>
        <v>0</v>
      </c>
    </row>
    <row r="143" spans="1:16" ht="9.75" hidden="1">
      <c r="A143" s="449">
        <v>47</v>
      </c>
      <c r="B143" s="449" t="s">
        <v>6</v>
      </c>
      <c r="C143" s="447" t="s">
        <v>92</v>
      </c>
      <c r="D143" s="449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50"/>
      <c r="B144" s="450"/>
      <c r="C144" s="416"/>
      <c r="D144" s="450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49">
        <v>48</v>
      </c>
      <c r="B145" s="449" t="s">
        <v>6</v>
      </c>
      <c r="C145" s="447" t="s">
        <v>100</v>
      </c>
      <c r="D145" s="449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50"/>
      <c r="B146" s="450"/>
      <c r="C146" s="416"/>
      <c r="D146" s="450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00" t="s">
        <v>147</v>
      </c>
      <c r="B147" s="451"/>
      <c r="C147" s="453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01"/>
      <c r="B148" s="452"/>
      <c r="C148" s="454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55" t="s">
        <v>148</v>
      </c>
      <c r="B149" s="456"/>
      <c r="C149" s="459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91">
        <f t="shared" si="4"/>
        <v>0</v>
      </c>
      <c r="M149" s="392"/>
      <c r="N149" s="393">
        <f>SUM(N143,N145)</f>
        <v>0</v>
      </c>
      <c r="O149" s="394"/>
      <c r="P149" s="78">
        <f>SUM(P143,P145)</f>
        <v>0</v>
      </c>
    </row>
    <row r="150" spans="1:16" ht="9.75" customHeight="1" thickBot="1">
      <c r="A150" s="457"/>
      <c r="B150" s="458"/>
      <c r="C150" s="315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60">
        <f>SUM(N144,N146)</f>
        <v>0</v>
      </c>
      <c r="O150" s="461"/>
      <c r="P150" s="87">
        <f>SUM(P144,P146)</f>
        <v>0</v>
      </c>
    </row>
    <row r="151" spans="1:16" ht="9.75" hidden="1">
      <c r="A151" s="462">
        <v>49</v>
      </c>
      <c r="B151" s="462" t="s">
        <v>6</v>
      </c>
      <c r="C151" s="446" t="s">
        <v>69</v>
      </c>
      <c r="D151" s="462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50"/>
      <c r="B152" s="450"/>
      <c r="C152" s="416"/>
      <c r="D152" s="450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62">
        <v>50</v>
      </c>
      <c r="B153" s="462" t="s">
        <v>2</v>
      </c>
      <c r="C153" s="446" t="s">
        <v>20</v>
      </c>
      <c r="D153" s="462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50"/>
      <c r="B154" s="450"/>
      <c r="C154" s="416"/>
      <c r="D154" s="450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62">
        <v>51</v>
      </c>
      <c r="B155" s="449" t="s">
        <v>2</v>
      </c>
      <c r="C155" s="447" t="s">
        <v>53</v>
      </c>
      <c r="D155" s="449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50"/>
      <c r="B156" s="450"/>
      <c r="C156" s="416"/>
      <c r="D156" s="450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62">
        <v>52</v>
      </c>
      <c r="B157" s="449" t="s">
        <v>2</v>
      </c>
      <c r="C157" s="447" t="s">
        <v>21</v>
      </c>
      <c r="D157" s="449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50"/>
      <c r="B158" s="450"/>
      <c r="C158" s="416"/>
      <c r="D158" s="450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62">
        <v>53</v>
      </c>
      <c r="B159" s="462" t="s">
        <v>2</v>
      </c>
      <c r="C159" s="446" t="s">
        <v>70</v>
      </c>
      <c r="D159" s="462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50"/>
      <c r="B160" s="450"/>
      <c r="C160" s="416"/>
      <c r="D160" s="450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49" t="s">
        <v>1</v>
      </c>
      <c r="B164" s="431" t="s">
        <v>0</v>
      </c>
      <c r="C164" s="431" t="s">
        <v>7</v>
      </c>
      <c r="D164" s="431" t="s">
        <v>8</v>
      </c>
      <c r="E164" s="473" t="s">
        <v>9</v>
      </c>
      <c r="F164" s="431" t="s">
        <v>96</v>
      </c>
      <c r="G164" s="475" t="s">
        <v>98</v>
      </c>
      <c r="H164" s="473" t="s">
        <v>86</v>
      </c>
      <c r="I164" s="475"/>
      <c r="J164" s="475"/>
      <c r="K164" s="475"/>
      <c r="L164" s="475"/>
      <c r="M164" s="475"/>
      <c r="N164" s="475"/>
      <c r="O164" s="475"/>
      <c r="P164" s="477"/>
    </row>
    <row r="165" spans="1:16" s="2" customFormat="1" ht="12.75" customHeight="1" hidden="1" thickBot="1">
      <c r="A165" s="449"/>
      <c r="B165" s="431"/>
      <c r="C165" s="431"/>
      <c r="D165" s="431"/>
      <c r="E165" s="473"/>
      <c r="F165" s="431"/>
      <c r="G165" s="475"/>
      <c r="H165" s="478">
        <v>2003</v>
      </c>
      <c r="I165" s="479"/>
      <c r="J165" s="479"/>
      <c r="K165" s="479"/>
      <c r="L165" s="479"/>
      <c r="M165" s="480"/>
      <c r="N165" s="481">
        <v>2004</v>
      </c>
      <c r="O165" s="482"/>
      <c r="P165" s="5">
        <v>2005</v>
      </c>
    </row>
    <row r="166" spans="1:16" s="2" customFormat="1" ht="9.75" customHeight="1" hidden="1" thickTop="1">
      <c r="A166" s="449"/>
      <c r="B166" s="431"/>
      <c r="C166" s="431"/>
      <c r="D166" s="431"/>
      <c r="E166" s="473"/>
      <c r="F166" s="431"/>
      <c r="G166" s="475"/>
      <c r="H166" s="483" t="s">
        <v>95</v>
      </c>
      <c r="I166" s="485" t="s">
        <v>13</v>
      </c>
      <c r="J166" s="486"/>
      <c r="K166" s="486"/>
      <c r="L166" s="486"/>
      <c r="M166" s="487"/>
      <c r="N166" s="488" t="s">
        <v>16</v>
      </c>
      <c r="O166" s="489"/>
      <c r="P166" s="430" t="s">
        <v>16</v>
      </c>
    </row>
    <row r="167" spans="1:16" s="2" customFormat="1" ht="9.75" customHeight="1" hidden="1">
      <c r="A167" s="449"/>
      <c r="B167" s="431"/>
      <c r="C167" s="431"/>
      <c r="D167" s="431"/>
      <c r="E167" s="473"/>
      <c r="F167" s="431"/>
      <c r="G167" s="475"/>
      <c r="H167" s="484"/>
      <c r="I167" s="467" t="s">
        <v>14</v>
      </c>
      <c r="J167" s="432" t="s">
        <v>12</v>
      </c>
      <c r="K167" s="469"/>
      <c r="L167" s="469"/>
      <c r="M167" s="470"/>
      <c r="N167" s="490"/>
      <c r="O167" s="477"/>
      <c r="P167" s="431"/>
    </row>
    <row r="168" spans="1:16" s="2" customFormat="1" ht="29.25" hidden="1">
      <c r="A168" s="450"/>
      <c r="B168" s="415"/>
      <c r="C168" s="415"/>
      <c r="D168" s="415"/>
      <c r="E168" s="474"/>
      <c r="F168" s="415"/>
      <c r="G168" s="476"/>
      <c r="H168" s="484"/>
      <c r="I168" s="468"/>
      <c r="J168" s="34" t="s">
        <v>10</v>
      </c>
      <c r="K168" s="34" t="s">
        <v>11</v>
      </c>
      <c r="L168" s="432" t="s">
        <v>15</v>
      </c>
      <c r="M168" s="470"/>
      <c r="N168" s="491"/>
      <c r="O168" s="492"/>
      <c r="P168" s="415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71">
        <v>12</v>
      </c>
      <c r="M169" s="472"/>
      <c r="N169" s="465">
        <v>13</v>
      </c>
      <c r="O169" s="466"/>
      <c r="P169" s="48">
        <v>14</v>
      </c>
    </row>
    <row r="170" spans="1:16" ht="10.5" hidden="1" thickTop="1">
      <c r="A170" s="449">
        <v>54</v>
      </c>
      <c r="B170" s="449" t="s">
        <v>2</v>
      </c>
      <c r="C170" s="447" t="s">
        <v>83</v>
      </c>
      <c r="D170" s="449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50"/>
      <c r="B171" s="450"/>
      <c r="C171" s="416"/>
      <c r="D171" s="450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00" t="s">
        <v>150</v>
      </c>
      <c r="B172" s="451"/>
      <c r="C172" s="453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01"/>
      <c r="B173" s="452"/>
      <c r="C173" s="454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55" t="s">
        <v>152</v>
      </c>
      <c r="B174" s="456"/>
      <c r="C174" s="459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91">
        <f t="shared" si="5"/>
        <v>200000</v>
      </c>
      <c r="M174" s="392"/>
      <c r="N174" s="393">
        <f>SUM(N151,N153,N155,N157,N159,N170)</f>
        <v>7000000</v>
      </c>
      <c r="O174" s="394"/>
      <c r="P174" s="78">
        <f>SUM(P151,P153,P155,P157,P159,P170)</f>
        <v>1200000</v>
      </c>
    </row>
    <row r="175" spans="1:16" ht="9.75" customHeight="1" thickBot="1">
      <c r="A175" s="457"/>
      <c r="B175" s="458"/>
      <c r="C175" s="315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60">
        <f>SUM(N152,N154,N156,N158,N160,N171)</f>
        <v>0</v>
      </c>
      <c r="O175" s="461"/>
      <c r="P175" s="87">
        <f>SUM(P152,P154,P156,P158,P160,P171)</f>
        <v>0</v>
      </c>
    </row>
    <row r="176" spans="1:16" ht="9.75" hidden="1">
      <c r="A176" s="462">
        <v>55</v>
      </c>
      <c r="B176" s="449" t="s">
        <v>6</v>
      </c>
      <c r="C176" s="447" t="s">
        <v>102</v>
      </c>
      <c r="D176" s="449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50"/>
      <c r="B177" s="450"/>
      <c r="C177" s="416"/>
      <c r="D177" s="450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55" t="s">
        <v>154</v>
      </c>
      <c r="B178" s="456"/>
      <c r="C178" s="459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91">
        <f t="shared" si="6"/>
        <v>0</v>
      </c>
      <c r="M178" s="392"/>
      <c r="N178" s="393">
        <f>SUM(N176)</f>
        <v>0</v>
      </c>
      <c r="O178" s="394"/>
      <c r="P178" s="78">
        <f>SUM(P176)</f>
        <v>0</v>
      </c>
    </row>
    <row r="179" spans="1:16" ht="9.75" customHeight="1" thickBot="1">
      <c r="A179" s="457"/>
      <c r="B179" s="458"/>
      <c r="C179" s="315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60">
        <f>SUM(N177)</f>
        <v>0</v>
      </c>
      <c r="O179" s="461"/>
      <c r="P179" s="87">
        <f>SUM(P177)</f>
        <v>0</v>
      </c>
    </row>
    <row r="180" spans="1:16" ht="9.75">
      <c r="A180" s="449">
        <v>56</v>
      </c>
      <c r="B180" s="449" t="s">
        <v>2</v>
      </c>
      <c r="C180" s="447" t="s">
        <v>101</v>
      </c>
      <c r="D180" s="449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50"/>
      <c r="B181" s="450"/>
      <c r="C181" s="416"/>
      <c r="D181" s="450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00" t="s">
        <v>156</v>
      </c>
      <c r="B182" s="451"/>
      <c r="C182" s="495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01"/>
      <c r="B183" s="452"/>
      <c r="C183" s="496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91">
        <f t="shared" si="7"/>
        <v>0</v>
      </c>
      <c r="M184" s="392"/>
      <c r="N184" s="393">
        <f>SUM(N180)</f>
        <v>0</v>
      </c>
      <c r="O184" s="394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60">
        <f>SUM(N181)</f>
        <v>0</v>
      </c>
      <c r="O185" s="461"/>
      <c r="P185" s="87">
        <f>SUM(P181)</f>
        <v>0</v>
      </c>
    </row>
    <row r="186" spans="1:16" ht="9.75">
      <c r="A186" s="449">
        <v>57</v>
      </c>
      <c r="B186" s="449" t="s">
        <v>6</v>
      </c>
      <c r="C186" s="447" t="s">
        <v>110</v>
      </c>
      <c r="D186" s="449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50"/>
      <c r="B187" s="450"/>
      <c r="C187" s="416"/>
      <c r="D187" s="450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00" t="s">
        <v>150</v>
      </c>
      <c r="B188" s="451"/>
      <c r="C188" s="453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01"/>
      <c r="B189" s="452"/>
      <c r="C189" s="454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08" t="s">
        <v>111</v>
      </c>
      <c r="B190" s="409"/>
      <c r="C190" s="410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91">
        <f t="shared" si="8"/>
        <v>0</v>
      </c>
      <c r="M190" s="392"/>
      <c r="N190" s="393">
        <f>SUM(N186)</f>
        <v>0</v>
      </c>
      <c r="O190" s="394"/>
      <c r="P190" s="78">
        <f>SUM(P186)</f>
        <v>0</v>
      </c>
    </row>
    <row r="191" spans="1:16" ht="9.75" customHeight="1" thickBot="1">
      <c r="A191" s="463"/>
      <c r="B191" s="464"/>
      <c r="C191" s="461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60">
        <f>SUM(N187)</f>
        <v>0</v>
      </c>
      <c r="O191" s="461"/>
      <c r="P191" s="87">
        <f>SUM(P187)</f>
        <v>0</v>
      </c>
    </row>
    <row r="192" spans="1:16" ht="9.75">
      <c r="A192" s="449">
        <v>58</v>
      </c>
      <c r="B192" s="449" t="s">
        <v>2</v>
      </c>
      <c r="C192" s="447" t="s">
        <v>90</v>
      </c>
      <c r="D192" s="449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50"/>
      <c r="B193" s="450"/>
      <c r="C193" s="416"/>
      <c r="D193" s="450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00" t="s">
        <v>150</v>
      </c>
      <c r="B194" s="451"/>
      <c r="C194" s="453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01"/>
      <c r="B195" s="452"/>
      <c r="C195" s="454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08" t="s">
        <v>22</v>
      </c>
      <c r="B196" s="409"/>
      <c r="C196" s="410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91">
        <v>0</v>
      </c>
      <c r="M196" s="392"/>
      <c r="N196" s="393">
        <f>N192</f>
        <v>3000000</v>
      </c>
      <c r="O196" s="394"/>
      <c r="P196" s="78">
        <f>SUM(P192)</f>
        <v>0</v>
      </c>
    </row>
    <row r="197" spans="1:16" ht="9.75" customHeight="1" thickBot="1">
      <c r="A197" s="463"/>
      <c r="B197" s="464"/>
      <c r="C197" s="461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93">
        <f>N193</f>
        <v>0</v>
      </c>
      <c r="O197" s="494"/>
      <c r="P197" s="119">
        <f>SUM(P193)</f>
        <v>0</v>
      </c>
    </row>
    <row r="198" spans="1:16" ht="9.75">
      <c r="A198" s="449">
        <v>59</v>
      </c>
      <c r="B198" s="449" t="s">
        <v>6</v>
      </c>
      <c r="C198" s="447" t="s">
        <v>71</v>
      </c>
      <c r="D198" s="449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50"/>
      <c r="B199" s="450"/>
      <c r="C199" s="416"/>
      <c r="D199" s="450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62">
        <v>60</v>
      </c>
      <c r="B200" s="449" t="s">
        <v>6</v>
      </c>
      <c r="C200" s="447" t="s">
        <v>57</v>
      </c>
      <c r="D200" s="449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50"/>
      <c r="B201" s="450"/>
      <c r="C201" s="416"/>
      <c r="D201" s="450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49">
        <v>61</v>
      </c>
      <c r="B202" s="449" t="s">
        <v>6</v>
      </c>
      <c r="C202" s="447" t="s">
        <v>72</v>
      </c>
      <c r="D202" s="449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50"/>
      <c r="B203" s="450"/>
      <c r="C203" s="416"/>
      <c r="D203" s="450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62">
        <v>62</v>
      </c>
      <c r="B204" s="449" t="s">
        <v>6</v>
      </c>
      <c r="C204" s="447" t="s">
        <v>58</v>
      </c>
      <c r="D204" s="449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50"/>
      <c r="B205" s="450"/>
      <c r="C205" s="416"/>
      <c r="D205" s="450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49">
        <v>63</v>
      </c>
      <c r="B206" s="449" t="s">
        <v>6</v>
      </c>
      <c r="C206" s="447" t="s">
        <v>59</v>
      </c>
      <c r="D206" s="449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50"/>
      <c r="B207" s="450"/>
      <c r="C207" s="416"/>
      <c r="D207" s="450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62">
        <v>64</v>
      </c>
      <c r="B208" s="462" t="s">
        <v>6</v>
      </c>
      <c r="C208" s="446" t="s">
        <v>87</v>
      </c>
      <c r="D208" s="462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50"/>
      <c r="B209" s="450"/>
      <c r="C209" s="416"/>
      <c r="D209" s="450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49">
        <v>65</v>
      </c>
      <c r="B210" s="449" t="s">
        <v>6</v>
      </c>
      <c r="C210" s="447" t="s">
        <v>73</v>
      </c>
      <c r="D210" s="449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50"/>
      <c r="B211" s="450"/>
      <c r="C211" s="416"/>
      <c r="D211" s="450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62">
        <v>66</v>
      </c>
      <c r="B212" s="449" t="s">
        <v>6</v>
      </c>
      <c r="C212" s="447" t="s">
        <v>74</v>
      </c>
      <c r="D212" s="449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50"/>
      <c r="B213" s="450"/>
      <c r="C213" s="416"/>
      <c r="D213" s="450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49">
        <v>67</v>
      </c>
      <c r="B214" s="449" t="s">
        <v>6</v>
      </c>
      <c r="C214" s="447" t="s">
        <v>60</v>
      </c>
      <c r="D214" s="449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50"/>
      <c r="B215" s="450"/>
      <c r="C215" s="416"/>
      <c r="D215" s="450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62">
        <v>68</v>
      </c>
      <c r="B216" s="449" t="s">
        <v>6</v>
      </c>
      <c r="C216" s="447" t="s">
        <v>61</v>
      </c>
      <c r="D216" s="449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50"/>
      <c r="B217" s="450"/>
      <c r="C217" s="416"/>
      <c r="D217" s="450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49">
        <v>69</v>
      </c>
      <c r="B218" s="449" t="s">
        <v>6</v>
      </c>
      <c r="C218" s="447" t="s">
        <v>55</v>
      </c>
      <c r="D218" s="449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49"/>
      <c r="B219" s="449"/>
      <c r="C219" s="447"/>
      <c r="D219" s="449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49" t="s">
        <v>1</v>
      </c>
      <c r="B223" s="431" t="s">
        <v>0</v>
      </c>
      <c r="C223" s="431" t="s">
        <v>7</v>
      </c>
      <c r="D223" s="431" t="s">
        <v>8</v>
      </c>
      <c r="E223" s="473" t="s">
        <v>9</v>
      </c>
      <c r="F223" s="431" t="s">
        <v>96</v>
      </c>
      <c r="G223" s="475" t="s">
        <v>98</v>
      </c>
      <c r="H223" s="473" t="s">
        <v>86</v>
      </c>
      <c r="I223" s="475"/>
      <c r="J223" s="475"/>
      <c r="K223" s="475"/>
      <c r="L223" s="475"/>
      <c r="M223" s="475"/>
      <c r="N223" s="475"/>
      <c r="O223" s="475"/>
      <c r="P223" s="477"/>
    </row>
    <row r="224" spans="1:16" s="2" customFormat="1" ht="12.75" customHeight="1" thickBot="1">
      <c r="A224" s="449"/>
      <c r="B224" s="431"/>
      <c r="C224" s="431"/>
      <c r="D224" s="431"/>
      <c r="E224" s="473"/>
      <c r="F224" s="431"/>
      <c r="G224" s="475"/>
      <c r="H224" s="478">
        <v>2003</v>
      </c>
      <c r="I224" s="479"/>
      <c r="J224" s="479"/>
      <c r="K224" s="479"/>
      <c r="L224" s="479"/>
      <c r="M224" s="480"/>
      <c r="N224" s="481">
        <v>2004</v>
      </c>
      <c r="O224" s="482"/>
      <c r="P224" s="5">
        <v>2005</v>
      </c>
    </row>
    <row r="225" spans="1:16" s="2" customFormat="1" ht="9.75" customHeight="1" thickTop="1">
      <c r="A225" s="449"/>
      <c r="B225" s="431"/>
      <c r="C225" s="431"/>
      <c r="D225" s="431"/>
      <c r="E225" s="473"/>
      <c r="F225" s="431"/>
      <c r="G225" s="475"/>
      <c r="H225" s="483" t="s">
        <v>95</v>
      </c>
      <c r="I225" s="485" t="s">
        <v>13</v>
      </c>
      <c r="J225" s="486"/>
      <c r="K225" s="486"/>
      <c r="L225" s="486"/>
      <c r="M225" s="487"/>
      <c r="N225" s="488" t="s">
        <v>16</v>
      </c>
      <c r="O225" s="489"/>
      <c r="P225" s="430" t="s">
        <v>16</v>
      </c>
    </row>
    <row r="226" spans="1:16" s="2" customFormat="1" ht="9.75" customHeight="1">
      <c r="A226" s="449"/>
      <c r="B226" s="431"/>
      <c r="C226" s="431"/>
      <c r="D226" s="431"/>
      <c r="E226" s="473"/>
      <c r="F226" s="431"/>
      <c r="G226" s="475"/>
      <c r="H226" s="484"/>
      <c r="I226" s="467" t="s">
        <v>14</v>
      </c>
      <c r="J226" s="432" t="s">
        <v>12</v>
      </c>
      <c r="K226" s="469"/>
      <c r="L226" s="469"/>
      <c r="M226" s="470"/>
      <c r="N226" s="490"/>
      <c r="O226" s="477"/>
      <c r="P226" s="431"/>
    </row>
    <row r="227" spans="1:16" s="2" customFormat="1" ht="29.25">
      <c r="A227" s="450"/>
      <c r="B227" s="415"/>
      <c r="C227" s="415"/>
      <c r="D227" s="415"/>
      <c r="E227" s="474"/>
      <c r="F227" s="415"/>
      <c r="G227" s="476"/>
      <c r="H227" s="484"/>
      <c r="I227" s="468"/>
      <c r="J227" s="34" t="s">
        <v>10</v>
      </c>
      <c r="K227" s="34" t="s">
        <v>11</v>
      </c>
      <c r="L227" s="432" t="s">
        <v>15</v>
      </c>
      <c r="M227" s="470"/>
      <c r="N227" s="491"/>
      <c r="O227" s="492"/>
      <c r="P227" s="415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71">
        <v>12</v>
      </c>
      <c r="M228" s="472"/>
      <c r="N228" s="465">
        <v>13</v>
      </c>
      <c r="O228" s="466"/>
      <c r="P228" s="48">
        <v>14</v>
      </c>
    </row>
    <row r="229" spans="1:16" ht="10.5" thickTop="1">
      <c r="A229" s="449">
        <v>70</v>
      </c>
      <c r="B229" s="449" t="s">
        <v>6</v>
      </c>
      <c r="C229" s="447" t="s">
        <v>56</v>
      </c>
      <c r="D229" s="449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50"/>
      <c r="B230" s="450"/>
      <c r="C230" s="416"/>
      <c r="D230" s="450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49">
        <v>71</v>
      </c>
      <c r="B231" s="449" t="s">
        <v>6</v>
      </c>
      <c r="C231" s="447" t="s">
        <v>103</v>
      </c>
      <c r="D231" s="449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50"/>
      <c r="B232" s="450"/>
      <c r="C232" s="416"/>
      <c r="D232" s="450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08" t="s">
        <v>23</v>
      </c>
      <c r="B233" s="409"/>
      <c r="C233" s="410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91">
        <f t="shared" si="10"/>
        <v>40000</v>
      </c>
      <c r="M233" s="392"/>
      <c r="N233" s="393">
        <f>SUM(N198,N200,N202,N204,N206,N208,N210,N212,N214,N216,N218,N229,N231)</f>
        <v>583000</v>
      </c>
      <c r="O233" s="394"/>
      <c r="P233" s="78">
        <f>SUM(P198,P200,P202,P204,P206,P208,P210,P212,P214,P216,P218,P229,P231)</f>
        <v>0</v>
      </c>
    </row>
    <row r="234" spans="1:16" ht="9.75" customHeight="1" thickBot="1">
      <c r="A234" s="463"/>
      <c r="B234" s="464"/>
      <c r="C234" s="461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60">
        <f>SUM(N199,N201,N203,N205,N207,N209,N211,N213,N215,N217,N219,N230,N232)</f>
        <v>0</v>
      </c>
      <c r="O234" s="461"/>
      <c r="P234" s="87">
        <f>SUM(P199,P201,P203,P205,P207,P209,P211,P213,P215,P217,P219,P230,P232)</f>
        <v>0</v>
      </c>
    </row>
    <row r="235" spans="1:16" ht="9.75">
      <c r="A235" s="462">
        <v>72</v>
      </c>
      <c r="B235" s="449" t="s">
        <v>6</v>
      </c>
      <c r="C235" s="447" t="s">
        <v>84</v>
      </c>
      <c r="D235" s="449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50"/>
      <c r="B236" s="450"/>
      <c r="C236" s="416"/>
      <c r="D236" s="450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49">
        <v>73</v>
      </c>
      <c r="B237" s="449" t="s">
        <v>6</v>
      </c>
      <c r="C237" s="447" t="s">
        <v>106</v>
      </c>
      <c r="D237" s="449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50"/>
      <c r="B238" s="450"/>
      <c r="C238" s="416"/>
      <c r="D238" s="450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08" t="s">
        <v>85</v>
      </c>
      <c r="B239" s="409"/>
      <c r="C239" s="410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91">
        <f t="shared" si="11"/>
        <v>0</v>
      </c>
      <c r="M239" s="392"/>
      <c r="N239" s="393">
        <f>SUM(N235,N237)</f>
        <v>40000</v>
      </c>
      <c r="O239" s="394"/>
      <c r="P239" s="78">
        <f>SUM(P235,P237)</f>
        <v>0</v>
      </c>
    </row>
    <row r="240" spans="1:16" ht="9.75" customHeight="1" thickBot="1">
      <c r="A240" s="411"/>
      <c r="B240" s="412"/>
      <c r="C240" s="413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95">
        <f>SUM(N236,N238)</f>
        <v>0</v>
      </c>
      <c r="O240" s="413"/>
      <c r="P240" s="133">
        <f>SUM(P236,P238)</f>
        <v>0</v>
      </c>
    </row>
    <row r="241" spans="1:16" ht="13.5" customHeight="1" thickTop="1">
      <c r="A241" s="316" t="s">
        <v>25</v>
      </c>
      <c r="B241" s="317"/>
      <c r="C241" s="318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22">
        <f>SUM(L190,L66,L125,L133,L141,L149,L174,L178,L184,L196,L233,L239)</f>
        <v>1939278</v>
      </c>
      <c r="M241" s="448"/>
      <c r="N241" s="404">
        <f>SUM(N190,N66,N125,N133,N141,N149,N174,N178,N184,N196,N233,N239)</f>
        <v>19555000</v>
      </c>
      <c r="O241" s="405"/>
      <c r="P241" s="56">
        <f>SUM(P66,P125,P190,P133,P141,P149,P174,P178,P184,P196,P233,P239)</f>
        <v>8200000</v>
      </c>
    </row>
    <row r="242" spans="1:16" ht="13.5" customHeight="1" thickBot="1">
      <c r="A242" s="319"/>
      <c r="B242" s="320"/>
      <c r="C242" s="321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06">
        <f>SUM(N67,N126,N134,N142,N191,N150,N175,N179,N185,N197,N234,N240)</f>
        <v>10620000</v>
      </c>
      <c r="O242" s="407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N11:O11"/>
    <mergeCell ref="H12:H14"/>
    <mergeCell ref="I12:M12"/>
    <mergeCell ref="N12:O14"/>
    <mergeCell ref="P12:P14"/>
    <mergeCell ref="I13:I14"/>
    <mergeCell ref="J13:M13"/>
    <mergeCell ref="L14:M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A18:A19"/>
    <mergeCell ref="B18:B19"/>
    <mergeCell ref="C18:C19"/>
    <mergeCell ref="D18:D19"/>
    <mergeCell ref="A20:A21"/>
    <mergeCell ref="B20:B21"/>
    <mergeCell ref="C20:C21"/>
    <mergeCell ref="D20:D21"/>
    <mergeCell ref="L15:M15"/>
    <mergeCell ref="N15:O15"/>
    <mergeCell ref="A16:A17"/>
    <mergeCell ref="B16:B17"/>
    <mergeCell ref="C16:C17"/>
    <mergeCell ref="D16:D1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35:A36"/>
    <mergeCell ref="B35:B36"/>
    <mergeCell ref="C35:C36"/>
    <mergeCell ref="D35:D36"/>
    <mergeCell ref="A37:A38"/>
    <mergeCell ref="B37:B38"/>
    <mergeCell ref="C37:C38"/>
    <mergeCell ref="D37:D38"/>
    <mergeCell ref="A30:A32"/>
    <mergeCell ref="B30:B32"/>
    <mergeCell ref="C30:C32"/>
    <mergeCell ref="D30:D32"/>
    <mergeCell ref="A33:A34"/>
    <mergeCell ref="B33:B34"/>
    <mergeCell ref="C33:C34"/>
    <mergeCell ref="D33:D34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47:A48"/>
    <mergeCell ref="B47:B48"/>
    <mergeCell ref="C47:C48"/>
    <mergeCell ref="D47:D48"/>
    <mergeCell ref="N57:O57"/>
    <mergeCell ref="A52:A56"/>
    <mergeCell ref="B52:B56"/>
    <mergeCell ref="C52:C56"/>
    <mergeCell ref="D52:D56"/>
    <mergeCell ref="F52:F56"/>
    <mergeCell ref="E52:E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L66:M66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74:A75"/>
    <mergeCell ref="B74:B75"/>
    <mergeCell ref="C74:C75"/>
    <mergeCell ref="D74:D75"/>
    <mergeCell ref="A76:A77"/>
    <mergeCell ref="B76:B77"/>
    <mergeCell ref="C76:C77"/>
    <mergeCell ref="D76:D77"/>
    <mergeCell ref="C70:C71"/>
    <mergeCell ref="D70:D71"/>
    <mergeCell ref="A72:A73"/>
    <mergeCell ref="B72:B73"/>
    <mergeCell ref="C72:C73"/>
    <mergeCell ref="D72:D73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90:A91"/>
    <mergeCell ref="B90:B91"/>
    <mergeCell ref="C90:C91"/>
    <mergeCell ref="D90:D91"/>
    <mergeCell ref="A92:A93"/>
    <mergeCell ref="B92:B93"/>
    <mergeCell ref="C92:C93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94:A95"/>
    <mergeCell ref="B94:B95"/>
    <mergeCell ref="C94:C95"/>
    <mergeCell ref="D94:D95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A96:A97"/>
    <mergeCell ref="B96:B97"/>
    <mergeCell ref="C96:C97"/>
    <mergeCell ref="D96:D97"/>
    <mergeCell ref="E105:E109"/>
    <mergeCell ref="F105:F109"/>
    <mergeCell ref="G105:G109"/>
    <mergeCell ref="A105:A109"/>
    <mergeCell ref="B105:B109"/>
    <mergeCell ref="C105:C109"/>
    <mergeCell ref="D105:D109"/>
    <mergeCell ref="N110:O110"/>
    <mergeCell ref="A111:A112"/>
    <mergeCell ref="B111:B112"/>
    <mergeCell ref="C111:C112"/>
    <mergeCell ref="D111:D112"/>
    <mergeCell ref="L110:M110"/>
    <mergeCell ref="A113:A114"/>
    <mergeCell ref="B113:B114"/>
    <mergeCell ref="C113:C114"/>
    <mergeCell ref="D113:D114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C125:C126"/>
    <mergeCell ref="A125:B126"/>
    <mergeCell ref="A127:A128"/>
    <mergeCell ref="B127:B128"/>
    <mergeCell ref="C127:C128"/>
    <mergeCell ref="D127:D128"/>
    <mergeCell ref="L125:M125"/>
    <mergeCell ref="N125:O125"/>
    <mergeCell ref="N126:O126"/>
    <mergeCell ref="A131:B132"/>
    <mergeCell ref="C131:C132"/>
    <mergeCell ref="C133:C134"/>
    <mergeCell ref="A133:B134"/>
    <mergeCell ref="D135:D136"/>
    <mergeCell ref="L133:M133"/>
    <mergeCell ref="N133:O133"/>
    <mergeCell ref="N134:O134"/>
    <mergeCell ref="A129:A130"/>
    <mergeCell ref="B129:B130"/>
    <mergeCell ref="C129:C130"/>
    <mergeCell ref="D129:D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L149:M149"/>
    <mergeCell ref="N149:O149"/>
    <mergeCell ref="N150:O150"/>
    <mergeCell ref="A145:A146"/>
    <mergeCell ref="B145:B146"/>
    <mergeCell ref="A143:A144"/>
    <mergeCell ref="B143:B144"/>
    <mergeCell ref="C143:C144"/>
    <mergeCell ref="D143:D144"/>
    <mergeCell ref="A155:A156"/>
    <mergeCell ref="B155:B156"/>
    <mergeCell ref="C155:C156"/>
    <mergeCell ref="D155:D156"/>
    <mergeCell ref="A153:A154"/>
    <mergeCell ref="B153:B154"/>
    <mergeCell ref="C153:C154"/>
    <mergeCell ref="D153:D154"/>
    <mergeCell ref="C145:C146"/>
    <mergeCell ref="D145:D146"/>
    <mergeCell ref="A151:A152"/>
    <mergeCell ref="B151:B152"/>
    <mergeCell ref="C151:C152"/>
    <mergeCell ref="D151:D152"/>
    <mergeCell ref="A157:A158"/>
    <mergeCell ref="B157:B158"/>
    <mergeCell ref="C157:C158"/>
    <mergeCell ref="D157:D158"/>
    <mergeCell ref="P166:P168"/>
    <mergeCell ref="A159:A160"/>
    <mergeCell ref="B159:B160"/>
    <mergeCell ref="C159:C160"/>
    <mergeCell ref="D159:D160"/>
    <mergeCell ref="N165:O165"/>
    <mergeCell ref="H166:H168"/>
    <mergeCell ref="I166:M166"/>
    <mergeCell ref="N166:O168"/>
    <mergeCell ref="I167:I168"/>
    <mergeCell ref="J167:M167"/>
    <mergeCell ref="L168:M168"/>
    <mergeCell ref="A172:B173"/>
    <mergeCell ref="C172:C173"/>
    <mergeCell ref="E164:E168"/>
    <mergeCell ref="F164:F168"/>
    <mergeCell ref="G164:G168"/>
    <mergeCell ref="H164:P164"/>
    <mergeCell ref="H165:M165"/>
    <mergeCell ref="A164:A168"/>
    <mergeCell ref="B164:B168"/>
    <mergeCell ref="C164:C168"/>
    <mergeCell ref="D164:D168"/>
    <mergeCell ref="N169:O169"/>
    <mergeCell ref="A170:A171"/>
    <mergeCell ref="B170:B171"/>
    <mergeCell ref="C170:C171"/>
    <mergeCell ref="D170:D171"/>
    <mergeCell ref="L169:M169"/>
    <mergeCell ref="A178:B179"/>
    <mergeCell ref="C178:C179"/>
    <mergeCell ref="L174:M174"/>
    <mergeCell ref="N174:O174"/>
    <mergeCell ref="N175:O175"/>
    <mergeCell ref="A174:B175"/>
    <mergeCell ref="C174:C175"/>
    <mergeCell ref="A176:A177"/>
    <mergeCell ref="B176:B177"/>
    <mergeCell ref="C176:C177"/>
    <mergeCell ref="D176:D177"/>
    <mergeCell ref="D186:D187"/>
    <mergeCell ref="L178:M178"/>
    <mergeCell ref="N178:O178"/>
    <mergeCell ref="N179:O179"/>
    <mergeCell ref="C182:C183"/>
    <mergeCell ref="A182:B183"/>
    <mergeCell ref="A186:A187"/>
    <mergeCell ref="B186:B187"/>
    <mergeCell ref="C186:C187"/>
    <mergeCell ref="A180:A181"/>
    <mergeCell ref="B180:B181"/>
    <mergeCell ref="C180:C181"/>
    <mergeCell ref="D180:D181"/>
    <mergeCell ref="A194:B195"/>
    <mergeCell ref="C194:C195"/>
    <mergeCell ref="A192:A193"/>
    <mergeCell ref="B192:B193"/>
    <mergeCell ref="C192:C193"/>
    <mergeCell ref="N190:O190"/>
    <mergeCell ref="N191:O191"/>
    <mergeCell ref="A188:B189"/>
    <mergeCell ref="C188:C189"/>
    <mergeCell ref="L184:M184"/>
    <mergeCell ref="N184:O184"/>
    <mergeCell ref="N185:O185"/>
    <mergeCell ref="A196:C197"/>
    <mergeCell ref="L196:M196"/>
    <mergeCell ref="N196:O196"/>
    <mergeCell ref="N197:O197"/>
    <mergeCell ref="D192:D193"/>
    <mergeCell ref="A190:C191"/>
    <mergeCell ref="L190:M190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5:A236"/>
    <mergeCell ref="B235:B236"/>
    <mergeCell ref="C235:C236"/>
    <mergeCell ref="D235:D236"/>
    <mergeCell ref="N233:O233"/>
    <mergeCell ref="N234:O234"/>
    <mergeCell ref="A231:A232"/>
    <mergeCell ref="B231:B232"/>
    <mergeCell ref="C231:C232"/>
    <mergeCell ref="D231:D232"/>
    <mergeCell ref="A233:C234"/>
    <mergeCell ref="L233:M233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237:A238"/>
    <mergeCell ref="B237:B238"/>
    <mergeCell ref="C237:C238"/>
    <mergeCell ref="D237:D238"/>
    <mergeCell ref="A64:B65"/>
    <mergeCell ref="C64:C65"/>
    <mergeCell ref="A66:B67"/>
    <mergeCell ref="C66:C67"/>
    <mergeCell ref="N241:O241"/>
    <mergeCell ref="N242:O242"/>
    <mergeCell ref="A239:C240"/>
    <mergeCell ref="L239:M239"/>
    <mergeCell ref="N239:O239"/>
    <mergeCell ref="N240:O240"/>
    <mergeCell ref="A241:C242"/>
    <mergeCell ref="L241:M24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URZĄD GMINY </cp:lastModifiedBy>
  <cp:lastPrinted>2011-05-10T12:33:51Z</cp:lastPrinted>
  <dcterms:created xsi:type="dcterms:W3CDTF">2002-08-13T10:14:59Z</dcterms:created>
  <dcterms:modified xsi:type="dcterms:W3CDTF">2013-04-04T09:15:04Z</dcterms:modified>
  <cp:category/>
  <cp:version/>
  <cp:contentType/>
  <cp:contentStatus/>
</cp:coreProperties>
</file>