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00" windowHeight="9015" activeTab="0"/>
  </bookViews>
  <sheets>
    <sheet name="szczegolowe" sheetId="1" r:id="rId1"/>
    <sheet name="Arkusz1" sheetId="2" r:id="rId2"/>
    <sheet name="ogolne" sheetId="3" r:id="rId3"/>
  </sheets>
  <definedNames>
    <definedName name="_xlnm.Print_Area" localSheetId="0">'szczegolowe'!$A$1:$Q$177</definedName>
  </definedNames>
  <calcPr fullCalcOnLoad="1"/>
</workbook>
</file>

<file path=xl/sharedStrings.xml><?xml version="1.0" encoding="utf-8"?>
<sst xmlns="http://schemas.openxmlformats.org/spreadsheetml/2006/main" count="689" uniqueCount="320">
  <si>
    <t>Zadania 
K-kont.
N-nowe</t>
  </si>
  <si>
    <t xml:space="preserve">Lp. </t>
  </si>
  <si>
    <t>K</t>
  </si>
  <si>
    <t xml:space="preserve">Wodociąg ul. Sadowa Mroków </t>
  </si>
  <si>
    <t xml:space="preserve">Spinka wodociągowa ul. Orna Nowa Wola </t>
  </si>
  <si>
    <t xml:space="preserve">Wymiana wodociągu w Mysiadle </t>
  </si>
  <si>
    <t>N</t>
  </si>
  <si>
    <t xml:space="preserve">Nazwa zadania / prog. Inwestycyjnego, jego cel i zadanie </t>
  </si>
  <si>
    <t xml:space="preserve">Okres realizacji  zadania / programu </t>
  </si>
  <si>
    <t>Łączne nakłady</t>
  </si>
  <si>
    <t xml:space="preserve">Pożyczki i kredyty </t>
  </si>
  <si>
    <t xml:space="preserve">Społeczne Komitety i inne źródła </t>
  </si>
  <si>
    <t xml:space="preserve">Środki do pozyskania </t>
  </si>
  <si>
    <t xml:space="preserve">w tym </t>
  </si>
  <si>
    <t xml:space="preserve">Środki własne </t>
  </si>
  <si>
    <t xml:space="preserve">Dotacje </t>
  </si>
  <si>
    <t xml:space="preserve">własne i inne źródła </t>
  </si>
  <si>
    <t>2001-2003</t>
  </si>
  <si>
    <t>2002-2003</t>
  </si>
  <si>
    <t xml:space="preserve">Budowa ul. Brzozowej Nowa Iwiczna </t>
  </si>
  <si>
    <t xml:space="preserve">Szkoła Łazy </t>
  </si>
  <si>
    <t xml:space="preserve">Boisko i parking przy szkole w Lesznowoli </t>
  </si>
  <si>
    <t>Razem dział 854 rozdz. 85404</t>
  </si>
  <si>
    <t>Razem dział 900 rozdz. 90015</t>
  </si>
  <si>
    <t>2001-2004</t>
  </si>
  <si>
    <t>OGÓŁEM</t>
  </si>
  <si>
    <t xml:space="preserve">K </t>
  </si>
  <si>
    <t xml:space="preserve">Kanalizacja Kosów i Wólka Kosowska I i II etap </t>
  </si>
  <si>
    <t xml:space="preserve">Kanalizacja Mroków </t>
  </si>
  <si>
    <t xml:space="preserve">Kanalizacja Łazy I etap </t>
  </si>
  <si>
    <t xml:space="preserve">Kanalizacja Magdalenka II etap </t>
  </si>
  <si>
    <t xml:space="preserve">Kanalizacja Magdalenka I etap </t>
  </si>
  <si>
    <t>2002-2004</t>
  </si>
  <si>
    <t xml:space="preserve">Projekt i budowa kanalizacji Wola Mrokowska Warszawianka </t>
  </si>
  <si>
    <t xml:space="preserve">Wodociąg Kolonia Warszawska ul. Ułanów  </t>
  </si>
  <si>
    <t xml:space="preserve">Wodociąg Stefanowo </t>
  </si>
  <si>
    <t xml:space="preserve">Rozbudowa oczyszczalni ścieków Kosów </t>
  </si>
  <si>
    <t xml:space="preserve">Budowa ul. Przyleśnej Wilcza Góra </t>
  </si>
  <si>
    <t xml:space="preserve">Budowa ul. Krótkiej i Pięknej Stara Iwiczna </t>
  </si>
  <si>
    <t xml:space="preserve">Budowa ul. Różanej Nowa Iwiczna </t>
  </si>
  <si>
    <t xml:space="preserve">Budowa ul. Mleczarskiej Nowa Iwiczna </t>
  </si>
  <si>
    <t xml:space="preserve">Budowa ul. Polnej Mysiadło </t>
  </si>
  <si>
    <t xml:space="preserve">Budowa ul. Stokrotki Nowa Iwiczna </t>
  </si>
  <si>
    <t xml:space="preserve">Budowa ul. Parkowej i Brzozowej Magdalenka </t>
  </si>
  <si>
    <t xml:space="preserve">Budowa ul. Ks. Słojewskiego i Rolnej Łazy </t>
  </si>
  <si>
    <t>2003-2004</t>
  </si>
  <si>
    <t>Budowa ul. Malinowej Stefanowo</t>
  </si>
  <si>
    <t xml:space="preserve">Budowa chodnika ul. Postępu Nowa Wola </t>
  </si>
  <si>
    <t xml:space="preserve">Budowa chodnika ul. Nadrzeczna Jabłonowo </t>
  </si>
  <si>
    <t xml:space="preserve">Budowa ul. Krótkiej Lesznowola </t>
  </si>
  <si>
    <t xml:space="preserve">Budowa chodnika Janczewice </t>
  </si>
  <si>
    <t xml:space="preserve">Budowa ul. Wiejskiej Łazy </t>
  </si>
  <si>
    <t>2003-2005</t>
  </si>
  <si>
    <t xml:space="preserve">Hala sportowa Łazy </t>
  </si>
  <si>
    <t>2001-2005</t>
  </si>
  <si>
    <t xml:space="preserve">Projekt oświetlenia ul. Żytnia Kosów </t>
  </si>
  <si>
    <t xml:space="preserve">Projekt oświetlenia ul. Jedności Lesznowola </t>
  </si>
  <si>
    <t xml:space="preserve">Budowa oświetlenia ul. Zakręt Mysiadło </t>
  </si>
  <si>
    <t xml:space="preserve">Budowa oświetlenia ul. Szkolna Nowa Iwiczna </t>
  </si>
  <si>
    <t xml:space="preserve">Budowa oświetlenia ul. Różana Nowa Iwiczna </t>
  </si>
  <si>
    <t xml:space="preserve">Budowa oświetlenia ul. Przyleśna Wilcza Góra </t>
  </si>
  <si>
    <t>Budowa oświetlenia ul. Malinowa Stefanowo</t>
  </si>
  <si>
    <t xml:space="preserve">Spinka wodociągowa Warszawianka </t>
  </si>
  <si>
    <t xml:space="preserve">Budowa ul. Poprzecznej Mysiadło </t>
  </si>
  <si>
    <t xml:space="preserve">Budowa ul. Różanej Mysiadło </t>
  </si>
  <si>
    <t xml:space="preserve">Budowa ul. Kuropatwy Mysiadło II etap </t>
  </si>
  <si>
    <t xml:space="preserve">Budowa chodnika Stara Iwiczna i Lesznowola II etap </t>
  </si>
  <si>
    <t xml:space="preserve">Wykonanie zatok i przystanków autobusowych </t>
  </si>
  <si>
    <t xml:space="preserve">Budowa chodnika ul. Łączności Łazy </t>
  </si>
  <si>
    <t xml:space="preserve">Modernizacja budynku szkoły Lesznowola </t>
  </si>
  <si>
    <t>Zakup gruntów przy szkole Nowa Iwiczna</t>
  </si>
  <si>
    <t xml:space="preserve">Budowa oświetlenia ulicznego I etap ul. Postępu Garbatka </t>
  </si>
  <si>
    <t xml:space="preserve">Budowa oświetlenia ul. Zdrowotna Marysin </t>
  </si>
  <si>
    <t xml:space="preserve">Budowa oświetlenia ul. Rolna Łazy </t>
  </si>
  <si>
    <t xml:space="preserve">Budowa oświetlenia ul. Jasna Łazy </t>
  </si>
  <si>
    <t xml:space="preserve">Budowa garażu - budynek komunalny na samochód bojowy OSP Mroków </t>
  </si>
  <si>
    <t>SAPARD</t>
  </si>
  <si>
    <t xml:space="preserve">Budowa parkingu UG </t>
  </si>
  <si>
    <t>UKFiS</t>
  </si>
  <si>
    <t>Urząd Woj.</t>
  </si>
  <si>
    <t xml:space="preserve">W/w zadania i programy realizowane będą przez Urząd Gminy  </t>
  </si>
  <si>
    <t xml:space="preserve">N </t>
  </si>
  <si>
    <t xml:space="preserve">Budowa chodnika ul. Okrąg Mysiadło </t>
  </si>
  <si>
    <t>Pozyskanie gruntów na cele oświaty w Mysiadle</t>
  </si>
  <si>
    <t xml:space="preserve">Modernizacja boiska sportowego w Nowej Woli </t>
  </si>
  <si>
    <t>Razem dział 926 rozdz. 92605</t>
  </si>
  <si>
    <t xml:space="preserve">WYSOKOŚĆ WYDATKÓW W LATACH </t>
  </si>
  <si>
    <t xml:space="preserve">Budowa oświetlenia ul. Stokrotki Nowa Iwiczna </t>
  </si>
  <si>
    <t>Budowa SUW w Wólce Kosowskiej i odwiert</t>
  </si>
  <si>
    <t xml:space="preserve">Budowa budynków komunalno-socjalnych Zamienie, Łazy  </t>
  </si>
  <si>
    <t xml:space="preserve">Projekt i budowa przedszkola w Mysiadle </t>
  </si>
  <si>
    <t xml:space="preserve">Spinka wodociągowa Mysiadło </t>
  </si>
  <si>
    <t>Zakup wyposażenia do 2-ch samochodów strażackich</t>
  </si>
  <si>
    <t>WYDATKI INWESTYCYJNE na 2003 rok - po zmianach</t>
  </si>
  <si>
    <t xml:space="preserve"> </t>
  </si>
  <si>
    <t>Plan nakładów 
9 do 12</t>
  </si>
  <si>
    <t>Nakłady 
roku 2003 przed zmianami</t>
  </si>
  <si>
    <t>Razem dział 851 rozdz. 85121</t>
  </si>
  <si>
    <t xml:space="preserve">Zmiany uchwałą Rady Gminy </t>
  </si>
  <si>
    <t>Zakup komputerów, kserokopiarki, skaneru, kosiarki</t>
  </si>
  <si>
    <t>Zestaw ratownictwa drogowego</t>
  </si>
  <si>
    <t>Zakup sprzętu medycznego - elektrokardiograf, rentgen</t>
  </si>
  <si>
    <t>Zakup komputerów, kasy pancernej, kserokopiarki</t>
  </si>
  <si>
    <t xml:space="preserve">Budowa oświetlenia ul. Ks. Słojewskiego i ul. Wiejska Magdalenka </t>
  </si>
  <si>
    <t xml:space="preserve">Kanalizacja Mroków - koszty obsługi inwestycji </t>
  </si>
  <si>
    <t>Kanalizacja Kosów i Wólka Kosowska III etap - zadanie I</t>
  </si>
  <si>
    <t>Zakup inwestycyjny - kosiarka</t>
  </si>
  <si>
    <t>Kanalizacja Kosów i Wólka Kosowska III etap - zadanie II, ul. Żytnia</t>
  </si>
  <si>
    <t>2002-2005</t>
  </si>
  <si>
    <t xml:space="preserve">Budowa ul. Środkowej Magdalenka </t>
  </si>
  <si>
    <t>Zakup komputera dla KRPA</t>
  </si>
  <si>
    <t>Razem dział 851 rozdz. 85154</t>
  </si>
  <si>
    <t>Załącznik Nr 3</t>
  </si>
  <si>
    <t>do Uchwały Nr ... Rady Gminy Lesznowola</t>
  </si>
  <si>
    <t>z dnia ........</t>
  </si>
  <si>
    <t>1)</t>
  </si>
  <si>
    <t>1999-2004</t>
  </si>
  <si>
    <t>4)</t>
  </si>
  <si>
    <t>gmina 4)</t>
  </si>
  <si>
    <t>WFOŚ 3)</t>
  </si>
  <si>
    <t>SAPARD 2)</t>
  </si>
  <si>
    <t xml:space="preserve">1) </t>
  </si>
  <si>
    <t xml:space="preserve">środki funduszy strukturalnych 7.170.000,- zl </t>
  </si>
  <si>
    <t xml:space="preserve">2) </t>
  </si>
  <si>
    <t xml:space="preserve">SAPARD 1.700.000,- zł </t>
  </si>
  <si>
    <t xml:space="preserve">3) </t>
  </si>
  <si>
    <t xml:space="preserve">pożyczka 1.700.000,- zł </t>
  </si>
  <si>
    <t xml:space="preserve">4) </t>
  </si>
  <si>
    <t xml:space="preserve">środki ludności 2.270.000,- zł </t>
  </si>
  <si>
    <t xml:space="preserve">2004 r. </t>
  </si>
  <si>
    <t>ogolne</t>
  </si>
  <si>
    <t>Dział 010:</t>
  </si>
  <si>
    <t>ROLNICTWO I ŁOWIECTWO</t>
  </si>
  <si>
    <t xml:space="preserve">Rozdz. 01010: </t>
  </si>
  <si>
    <t xml:space="preserve">Infrastruktura wodociągowa i sanitacyjna wsi </t>
  </si>
  <si>
    <t>Dział 600:</t>
  </si>
  <si>
    <t>Rozdz. 60016</t>
  </si>
  <si>
    <t xml:space="preserve">TRANSPORT I ŁĄCZNOŚĆ </t>
  </si>
  <si>
    <t>Drogi publiczne gminne</t>
  </si>
  <si>
    <t xml:space="preserve">Dział 700: </t>
  </si>
  <si>
    <t>GOSPODARKA MIESZKANIOWA</t>
  </si>
  <si>
    <t xml:space="preserve">Rozdz. 70005: </t>
  </si>
  <si>
    <t>Gospodarka gruntami i nieruchomościami</t>
  </si>
  <si>
    <t xml:space="preserve">Dział 750: </t>
  </si>
  <si>
    <t>ADMINISTRACJA PUBLICZNA</t>
  </si>
  <si>
    <t xml:space="preserve">Rozdz. 75023: </t>
  </si>
  <si>
    <t>Urzędy gmin</t>
  </si>
  <si>
    <t xml:space="preserve">Dział 754: </t>
  </si>
  <si>
    <t>Rozdz. 75412</t>
  </si>
  <si>
    <t>Ochotnicze straże pożarne</t>
  </si>
  <si>
    <t xml:space="preserve">Dział 801: </t>
  </si>
  <si>
    <t>OŚWIATA I WYCHOWANIE</t>
  </si>
  <si>
    <t>Rozdz. 80101</t>
  </si>
  <si>
    <t>Szkoły podstawowe</t>
  </si>
  <si>
    <t>Rozdz. 80114</t>
  </si>
  <si>
    <t xml:space="preserve">Zespoły ekonomiczno-administracyjne szkół </t>
  </si>
  <si>
    <t xml:space="preserve">Dział 851: </t>
  </si>
  <si>
    <t xml:space="preserve">OCHRONA ZDROWIA </t>
  </si>
  <si>
    <t xml:space="preserve">Rozdział </t>
  </si>
  <si>
    <t>Nazwa programu inwestycyjnego</t>
  </si>
  <si>
    <t>Łączne nakłady inwestycyjne</t>
  </si>
  <si>
    <t>Środki własne</t>
  </si>
  <si>
    <t>01010</t>
  </si>
  <si>
    <t xml:space="preserve">§ </t>
  </si>
  <si>
    <t>Razem dział 010</t>
  </si>
  <si>
    <t>Razem dział 600</t>
  </si>
  <si>
    <t>Razem dział 801</t>
  </si>
  <si>
    <t>Środki pomocowe 
i dotacje</t>
  </si>
  <si>
    <t>Razem dział 750</t>
  </si>
  <si>
    <t>Razem dział 700</t>
  </si>
  <si>
    <t xml:space="preserve">WYSOKOŚĆ NAKŁADÓW </t>
  </si>
  <si>
    <t>Razem dział 921</t>
  </si>
  <si>
    <t>UG-PRI</t>
  </si>
  <si>
    <t>Realizacja -Jednostka - Referat</t>
  </si>
  <si>
    <t>U G -PRI</t>
  </si>
  <si>
    <t>U G- PRI</t>
  </si>
  <si>
    <t>UG -RDM</t>
  </si>
  <si>
    <t>Władysławów, Wilcza Góra - Budowa kanalizacji</t>
  </si>
  <si>
    <t>Mysiadło - Budowa wodociągu tranzyt Mysiadło-Zgorzała</t>
  </si>
  <si>
    <t xml:space="preserve">Wólka Kosowska - Projekt i budowa budynków socjalnych wraz z urzadzeniem terenów rekreacyjno-sportowych </t>
  </si>
  <si>
    <t>Lesznowola - Projekt i rozbudowa Zespołu Szkół Publicznych wraz z zapleczem sportowym</t>
  </si>
  <si>
    <t xml:space="preserve">Projekt i nadbudowa wraz z przebudową budynku Urzędu Gminy w Lesznowoli </t>
  </si>
  <si>
    <t>Marysin- Budowa kanalizacji</t>
  </si>
  <si>
    <t>Władysławów, Wilcza Góra - Projekt i budowa zasilania do przepompowni ścieków P 11</t>
  </si>
  <si>
    <t xml:space="preserve">Zgorzała - Budowa wodociągu i kanalizacji ul. lokalna od ul. Postępu </t>
  </si>
  <si>
    <t xml:space="preserve">Wólka Kosowska - Budowa kanalizacji i wodociagu ul. Nadrzeczna                                    </t>
  </si>
  <si>
    <t>Wólka Kosowska - Rozbudowa oczyszczalni "Kosów" do przepustowości 1000m3/d wraz z przebudowa rowu melioracyjnego "J"</t>
  </si>
  <si>
    <t>Razem dział 926</t>
  </si>
  <si>
    <t>Łazy II - Ogrodzenie placu zabaw przy budynku komunalnym</t>
  </si>
  <si>
    <t>ZOPO</t>
  </si>
  <si>
    <t>Garbatka - Budowa spinki wodociągowej wzdłuż ul.Ogrodowej</t>
  </si>
  <si>
    <t>Razem wydatki majątkowe</t>
  </si>
  <si>
    <t>Nowa Iwiczna - Zakup gruntów pod SUW</t>
  </si>
  <si>
    <t>UG-RGG</t>
  </si>
  <si>
    <t>2)</t>
  </si>
  <si>
    <t>UG -ZP</t>
  </si>
  <si>
    <t>Lesznowola- Projekt sygnalizacji świetlnej ul. Szkolna</t>
  </si>
  <si>
    <t>Stara Iwiczna - Projekt scieżki rowerowej ul. Słoneczna</t>
  </si>
  <si>
    <t>UG- RDM</t>
  </si>
  <si>
    <t>Wólka Kosowska -Projekt i  budowa przedszkola</t>
  </si>
  <si>
    <t>Zgorzała - Koncepcja,  projekt i budowa świetlicy</t>
  </si>
  <si>
    <t>Razem dział 900</t>
  </si>
  <si>
    <t>Magdalenka - Projekt budowy ul. Ogrodowej</t>
  </si>
  <si>
    <t>Magdalenka - Projekt budowy ul. Modrzewiowej</t>
  </si>
  <si>
    <t>Kosów- Projekt oświetlenia ul.Podleśnei i Żytniej</t>
  </si>
  <si>
    <t>Kosów- Projekt oświetlenia Łąkowej</t>
  </si>
  <si>
    <t>Warszawianka - Projekt kanalizacji deszczowej w ul. Brzozowej</t>
  </si>
  <si>
    <t>Lesznowola - Projekt oświetlenia ul. Dworkowa i Słonecznej</t>
  </si>
  <si>
    <t>Lesznowola - Projekt  oświetlenia ul. Okrężnej</t>
  </si>
  <si>
    <t>Wola Mrokowska- Projekt oświetlenia ul. Malowniczej</t>
  </si>
  <si>
    <t xml:space="preserve">Mysiadło, Nowa Iwiczna  - Projekt modernizacji układu wodociągowego </t>
  </si>
  <si>
    <t>Magdalenka - Projekt budowy ul. Polnej</t>
  </si>
  <si>
    <t>Mysiadło, Nowa Iwiczna  - Projekt  odwodnienia dróg</t>
  </si>
  <si>
    <t>Nowa Iwiczna- Projekt budowy Al.. Zgody</t>
  </si>
  <si>
    <t xml:space="preserve">Stara Iwiczna - Projekt budowy drogi na działce gminnej  160/17 </t>
  </si>
  <si>
    <t>Lesznowola- Zakup gruntów wzdłuż ul. Słonecznej</t>
  </si>
  <si>
    <t xml:space="preserve">Magdalenka - Projekt budowy ul. Okrężna </t>
  </si>
  <si>
    <t xml:space="preserve">Mroków  - projekt i budowa boiska szkolnego </t>
  </si>
  <si>
    <t>UG-RDM</t>
  </si>
  <si>
    <t xml:space="preserve">Nowa Iwiczna- Zakup gruntów pod drogę ul. Jarzębinowa </t>
  </si>
  <si>
    <t>Nakłady w roku 2009-przed zmianami</t>
  </si>
  <si>
    <t>Razem rozdz.80101</t>
  </si>
  <si>
    <t>Razem rozdz. 80104</t>
  </si>
  <si>
    <t>Magdalenka - Projekt budowy ul. Orzechowej</t>
  </si>
  <si>
    <t>Magdalenka - Projekt budowy ul. Wesołej</t>
  </si>
  <si>
    <t>Lesznowola - Projekt  oświetlenia ul. Sportowej</t>
  </si>
  <si>
    <t>Stefanowo - Projekt budowy chodnika przy ul. Uroczej</t>
  </si>
  <si>
    <t>Załącznik Nr 1</t>
  </si>
  <si>
    <t>Łazy- Zakup gruntów pod ul. Bażantową</t>
  </si>
  <si>
    <t>Mysiadło-Adaptacja komunal pomieszczeń użytkowych ul.Topolowa 2</t>
  </si>
  <si>
    <t>Podolszyn-Projekt  świetlicy</t>
  </si>
  <si>
    <t>Mysiadło - Projekt  przebudowy infrastruktury technicznej ul. Osiedlowej</t>
  </si>
  <si>
    <t>Razem dział 754</t>
  </si>
  <si>
    <t>Kolonia Mrokowska - Budowa wodociągu  na terenie działki nr. ew. 4 przy ul. Rejonowej</t>
  </si>
  <si>
    <t>Kosów  - Budowa wodociągu  i kanalizacji w drodze lokalnej nr ew. działki 18/8 przy ul. Żytniej/Sadowej</t>
  </si>
  <si>
    <t>Zgorzała - Budowa wodociągu i kanalizacji  ulica lokalna od ul. Postępu nr ew. działki  140/8</t>
  </si>
  <si>
    <t>Zgorzała - Projekt i budowa wodociągu i kanalizacji  nr ew. działki 300</t>
  </si>
  <si>
    <t>Lesznowola- Budowa wodociągu i kanalizacji  ul. lokalna od ul. Okrężnej nr. ew. działek290/6, 290/17-18, 291/15, 278, 18, 75</t>
  </si>
  <si>
    <t>Lesznowola- Budowa wodociągu w drodze lokalnej nr. ew. działek 178/10, 178/9 przy ul. Poprzecznej</t>
  </si>
  <si>
    <t>Zgorzała - Budowa wodociągu i kanalizacji ul. Postępu  nr. ew. działek  219, 221, 280, 290, 291</t>
  </si>
  <si>
    <t>Nowa Iwiczna- Projekt budowy ulic nr ewid. działek  29/20, 433, 431 wraz z budową kanalizacji deszczowej</t>
  </si>
  <si>
    <t>Nowa Iwiczna- Projekt odwodnienia ul. Szkolnej, Zimowej i Przebiśniegów</t>
  </si>
  <si>
    <t>Kolonia Mrokowska - Budowa wodociągu  i kanalizacji w drodze nr. ew. działki 25/4</t>
  </si>
  <si>
    <t>Łazy - Budowa wodociągu ul. Perłowa</t>
  </si>
  <si>
    <t>Wilcza Góra - Budowa wodociągu  w końcowym odcinku ul. Jasnej</t>
  </si>
  <si>
    <t xml:space="preserve">Podolszyn - Budowa odwodnieia w ul. Polnej </t>
  </si>
  <si>
    <t xml:space="preserve">Pożyczki         i kredyty                        </t>
  </si>
  <si>
    <t>Stara Iwiczna -Projekt budowy oświetlenia drogi na działkach                                       nr ewid.160/27; 160/18</t>
  </si>
  <si>
    <t>Nowa Iwiczna - Projekt oświetlenia ul. Poziomki</t>
  </si>
  <si>
    <t>Kolonia Warszawska-Zakup gruntów pod drogę ul. Przezorna</t>
  </si>
  <si>
    <t>I</t>
  </si>
  <si>
    <t>Razem wydatki inwestycyjne</t>
  </si>
  <si>
    <t>II</t>
  </si>
  <si>
    <t>III</t>
  </si>
  <si>
    <t>Razem wydatki majątkowe na wniesienie wkładów do spółki</t>
  </si>
  <si>
    <t>Wkład do spółki z o.o. "Mazowieckiej Agencji Energetycznej"</t>
  </si>
  <si>
    <t>Nowa Iwiczna - Zakup gruntów pod drogę ul. Torowa</t>
  </si>
  <si>
    <t>Magdalenka - Projekt  oświetlenia ul.Koniecznej</t>
  </si>
  <si>
    <t xml:space="preserve">Stara Iwiczna - Budowa wodociągu  i kanalizacji  ulica dojazdowa do                              ul. Słonecznej  nr. ew.działek 106/13, 106/20 </t>
  </si>
  <si>
    <t>Kolonia Warszawska - Budowa wodociągu  w drodze 46/7 bocznej od                             ul. Ułanów</t>
  </si>
  <si>
    <t>Łazy - Budowa wodociągu  w ulicy lokalnej nr ew. działki 430/4 od                                ul. Łączności</t>
  </si>
  <si>
    <t>Mysiadło - Projekt i przebudowa ul. Polnej wraz z odwodnieniem</t>
  </si>
  <si>
    <t>Łazy - projekt i budowa boiska szkolnego</t>
  </si>
  <si>
    <t>Lesznowola - Projekt budowy  ul. Okrężnej oraz projekty branżowe wraz z wytyczeniem geodezyjnym</t>
  </si>
  <si>
    <t>Mysiadło - Projekt budowy  ul. Miłej wraz z wytyczeniem geodezyjnym przebiegu drogi</t>
  </si>
  <si>
    <t>Wilcza Góra-Projekt kanalizacji deszczowej w ul. Borowej  z wytyczeniem geodezyjnym przebiegu drogi</t>
  </si>
  <si>
    <t>Wilcza Góra  - Projekt i budowa odwodnienia ul. Przyleśnej</t>
  </si>
  <si>
    <t>Magdalenka - Obsługa komunikacyjna Działu VI- I etap (budowa nawierzchni ulic: Jesionowej, Kalinowej, Bukowej, Leszczynowej, Głogowej i części ulicy Czeremchowej, Jaworowej, Jodłowej, i Grabowej) oraz budowa ciagu pieszo-rowerowego wzdłuż ul. Ks. Słojewskiego na odcinku około 500 m od ul. Jesionowej</t>
  </si>
  <si>
    <t>Zamienie- Budowa ulic gminnych  wraz z odwodnieniem                                               ( części ulic Waniliowej  i Arakowej)</t>
  </si>
  <si>
    <t>Stefanowo-Projekt i budowa oświetlenia ul. Cichej</t>
  </si>
  <si>
    <t>Stefanowo-Projekt i budowa  oświetlenia ul. Polnych Bratków</t>
  </si>
  <si>
    <t xml:space="preserve">Łazy działka Nr 25/5 i 30,  Magdalenka działka Nr 1547/1 - Budowa wodociągu z przyłączami ulica lokalna od Podleśnej </t>
  </si>
  <si>
    <t>Nowa Wola - Budowa wodociągu i kanalizacji w ul. Plonowej dz.Nr 116</t>
  </si>
  <si>
    <t>Wilcza Góra - Budowa wodociągu  ulica lokalna od ul. Jasnej dz. Nr 37, 43, 42/29, 45/1</t>
  </si>
  <si>
    <t>Nowa Iwiczna - Budowa oświetlenia ul. Niezapominajki i Przebiśniegów</t>
  </si>
  <si>
    <t>Magdalenka - Projekt budowy ul. Kaczeńców wraz z wytyczeniem geodezyjnym przebiegu drogi</t>
  </si>
  <si>
    <t>Mroków -Projekt budowy i odwodnienia drogi na działkach nr 74/9, 73/23, 73/14, 73/3, 73/2, 73/8, 72/11, 72/8  wraz z wytyczeniem geodezyjnym przebiegu drogi</t>
  </si>
  <si>
    <t>Podolszyn - Nawodnienie boiska</t>
  </si>
  <si>
    <t>Zakup kosiarki samochodowej jezdnej i samochodu dostawczego z przyczepką, zakup kontenera na stadion sportowy</t>
  </si>
  <si>
    <t>Zakup 2-ch wentylatorów dla OSP Nowa Wola i Mroków, narzędzi hydraulicznych dla OSP Zamienie i sprzętu ratownictwa medycznego dla OSP Nowa Wola</t>
  </si>
  <si>
    <t>Zakup komputera - Przedszkole w Zamieniu ora wypażarki</t>
  </si>
  <si>
    <t>Razem dział 720</t>
  </si>
  <si>
    <t>ZADANIA  MAJĄTKOWE  W 2009 ROKU - PO ZMIANACH</t>
  </si>
  <si>
    <t>Mysiadło - Projekt przebudowy ul. Okrąg  wraz z odwodnieniem oraz projektami  budowy chodników i miejsc parkingowych</t>
  </si>
  <si>
    <t>Mysiadło - Projekt przebudowy  ul. Topolowej wraz z odwodnieniem i wytyczeniem geodezyjnym</t>
  </si>
  <si>
    <t>Zamienie - Budowa oświetlenia ul. Błędnej</t>
  </si>
  <si>
    <t>Podolszyn - Projekt i budowa  ul.Zielonej wraz z wytyczeniem geodezyjnym przebiegu drogi</t>
  </si>
  <si>
    <t>Mysiadło - Projekt i rozbudowa drogi dz.nr. 1/229, 1/246, 1/247, 77/2                                     (ul. Osiedlowej) w rejonie skrzyżowania</t>
  </si>
  <si>
    <t>Obligacje</t>
  </si>
  <si>
    <t>Nowa Iwiczna - Projekt  budowy obiektu integracji społecznej wraz z zagospodarowaniem terenu</t>
  </si>
  <si>
    <t>Mroków - Projekt ul. Karasia od ul. Sadowej z wytyczeniem geodezyjnym</t>
  </si>
  <si>
    <r>
      <t xml:space="preserve">1 410 000 </t>
    </r>
    <r>
      <rPr>
        <sz val="8"/>
        <rFont val="Arial CE"/>
        <family val="0"/>
      </rPr>
      <t>Kredyt</t>
    </r>
  </si>
  <si>
    <r>
      <t xml:space="preserve">6 330 000 </t>
    </r>
    <r>
      <rPr>
        <sz val="8"/>
        <rFont val="Arial CE"/>
        <family val="0"/>
      </rPr>
      <t>Pożyczka</t>
    </r>
  </si>
  <si>
    <r>
      <t xml:space="preserve">3 400 000 </t>
    </r>
    <r>
      <rPr>
        <sz val="8"/>
        <rFont val="Arial CE"/>
        <family val="0"/>
      </rPr>
      <t>Kredyt</t>
    </r>
  </si>
  <si>
    <t>Planowane nakłady ogółem po zmianach  (9+10+11+12)</t>
  </si>
  <si>
    <t xml:space="preserve">Środki z Ministerstwa Sportu i Turystyki  - 333.000,-zł  i środki Marszałka Województwa Mazowieckiego - 333.000,-zł </t>
  </si>
  <si>
    <t xml:space="preserve">Warszawianka, Wola Mrokowska  - Budowa ul. Brzozowej i ul. Krótkiej wraz z kanalizacją deszczową  </t>
  </si>
  <si>
    <t xml:space="preserve">                                   II etap 20.400.000,-zł </t>
  </si>
  <si>
    <t xml:space="preserve">                                  III etap 20.000.000,-zł </t>
  </si>
  <si>
    <t xml:space="preserve">Mysiadło - Projekt i budowa "Centrum Edukacji i Sportu "                                                                (Razem 76.057.416)                                                                                    </t>
  </si>
  <si>
    <t xml:space="preserve">                                   I etap 35.657.416,-zł </t>
  </si>
  <si>
    <t>Dotacje z Funduszu Rozwoju Kultury Fizycznej na  część sportową szkoły w Lesznowoli.</t>
  </si>
  <si>
    <t>Lesznowola - Projekt  przebudowy  ul. GRN wraz z aktualizacją geodezyjną</t>
  </si>
  <si>
    <t>150 000  FRKFiS</t>
  </si>
  <si>
    <r>
      <t xml:space="preserve">666 000 </t>
    </r>
    <r>
      <rPr>
        <vertAlign val="superscript"/>
        <sz val="8"/>
        <rFont val="Arial CE"/>
        <family val="0"/>
      </rPr>
      <t>2)</t>
    </r>
  </si>
  <si>
    <t xml:space="preserve">Mysiadło - Projekt i  budowa ul. Kwiatowej  z odwodnieniem </t>
  </si>
  <si>
    <t>Zakup pieca konwekcyjnego, patelni elektrycznej, obieraka, zmywarki i wypażarki</t>
  </si>
  <si>
    <t>Zakup komputerów, drukarek, faksu, urzadzenia do ochrony  danych</t>
  </si>
  <si>
    <t>Rady Gminy Lesznowola</t>
  </si>
  <si>
    <t>Zmiany Uchwałą Rady Gminy Lesznowola</t>
  </si>
  <si>
    <t>Warszawianka - Projekt i budowa oświetlenia ul. Miodowej</t>
  </si>
  <si>
    <t>Magdaleka -Projekt ciągu pieszo-rowerowego - III etap</t>
  </si>
  <si>
    <t>Lesznowola - Projekt i budowa  ul. Sportowej wraz z wytyczeniem geodezyjnym przebiegu drogi</t>
  </si>
  <si>
    <t>Opracowanie koncepcji budowy sieci szerokopasmowej internetu na terenie Gminy Lesznowola</t>
  </si>
  <si>
    <t>Janczewice-Projekt oraz przebudowa i remont budynku świetlicy gminnej  (Razem - 873.082,-zł)</t>
  </si>
  <si>
    <t xml:space="preserve">Kompleksowy program gospodarki wodnej  gminy Lesznowola                                                          (Razem   29.844.697,-zł)         </t>
  </si>
  <si>
    <t>Zgorzała - Projekt i budowa oświetlenia do działki nr ewid 300</t>
  </si>
  <si>
    <t>z dnia 17 grudnia  2009r.</t>
  </si>
  <si>
    <r>
      <t xml:space="preserve">Kompleksowy program gospodarki ściekowej gminy Lesznowola                                                          (Razem  35.492.553,-zł)         </t>
    </r>
    <r>
      <rPr>
        <vertAlign val="superscript"/>
        <sz val="7"/>
        <rFont val="Arial CE"/>
        <family val="0"/>
      </rPr>
      <t xml:space="preserve"> </t>
    </r>
  </si>
  <si>
    <t>do Uchwały Nr 467/XXXV/2009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</si>
</sst>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</numFmts>
  <fonts count="18">
    <font>
      <sz val="10"/>
      <name val="Arial CE"/>
      <family val="0"/>
    </font>
    <font>
      <sz val="6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b/>
      <sz val="12"/>
      <name val="Arial CE"/>
      <family val="2"/>
    </font>
    <font>
      <sz val="12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u val="single"/>
      <sz val="12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2"/>
      <name val="Times New Roman"/>
      <family val="1"/>
    </font>
    <font>
      <b/>
      <u val="single"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7"/>
      <name val="Arial CE"/>
      <family val="0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</fills>
  <borders count="8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thin"/>
      <bottom style="dashed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dashed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 style="double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dashed"/>
      <bottom style="thin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ashed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double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Dashed"/>
      <bottom style="thin"/>
    </border>
    <border>
      <left style="thin"/>
      <right style="thin"/>
      <top style="hair"/>
      <bottom style="mediumDashed"/>
    </border>
    <border>
      <left style="thin"/>
      <right style="thin"/>
      <top>
        <color indexed="63"/>
      </top>
      <bottom style="mediumDashed"/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thin"/>
    </border>
    <border>
      <left>
        <color indexed="63"/>
      </left>
      <right style="thin"/>
      <top style="dashed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dashed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6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/>
    </xf>
    <xf numFmtId="3" fontId="2" fillId="0" borderId="2" xfId="0" applyNumberFormat="1" applyFont="1" applyBorder="1" applyAlignment="1">
      <alignment vertical="center"/>
    </xf>
    <xf numFmtId="3" fontId="2" fillId="0" borderId="3" xfId="0" applyNumberFormat="1" applyFont="1" applyBorder="1" applyAlignment="1">
      <alignment vertical="center"/>
    </xf>
    <xf numFmtId="3" fontId="2" fillId="0" borderId="4" xfId="0" applyNumberFormat="1" applyFont="1" applyBorder="1" applyAlignment="1">
      <alignment vertical="center"/>
    </xf>
    <xf numFmtId="3" fontId="2" fillId="0" borderId="5" xfId="0" applyNumberFormat="1" applyFont="1" applyBorder="1" applyAlignment="1">
      <alignment vertical="center"/>
    </xf>
    <xf numFmtId="3" fontId="2" fillId="0" borderId="6" xfId="0" applyNumberFormat="1" applyFont="1" applyBorder="1" applyAlignment="1">
      <alignment vertical="center"/>
    </xf>
    <xf numFmtId="3" fontId="2" fillId="0" borderId="7" xfId="0" applyNumberFormat="1" applyFont="1" applyBorder="1" applyAlignment="1">
      <alignment vertical="center"/>
    </xf>
    <xf numFmtId="3" fontId="2" fillId="0" borderId="8" xfId="0" applyNumberFormat="1" applyFont="1" applyBorder="1" applyAlignment="1">
      <alignment vertical="center"/>
    </xf>
    <xf numFmtId="3" fontId="2" fillId="0" borderId="9" xfId="0" applyNumberFormat="1" applyFont="1" applyBorder="1" applyAlignment="1">
      <alignment vertical="center"/>
    </xf>
    <xf numFmtId="3" fontId="2" fillId="0" borderId="10" xfId="0" applyNumberFormat="1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3" fontId="2" fillId="0" borderId="0" xfId="0" applyNumberFormat="1" applyFont="1" applyFill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3" fontId="2" fillId="0" borderId="11" xfId="0" applyNumberFormat="1" applyFont="1" applyBorder="1" applyAlignment="1">
      <alignment vertical="center"/>
    </xf>
    <xf numFmtId="3" fontId="2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3" fontId="2" fillId="0" borderId="3" xfId="0" applyNumberFormat="1" applyFont="1" applyBorder="1" applyAlignment="1">
      <alignment horizontal="left" vertical="center"/>
    </xf>
    <xf numFmtId="3" fontId="2" fillId="0" borderId="12" xfId="0" applyNumberFormat="1" applyFont="1" applyBorder="1" applyAlignment="1">
      <alignment horizontal="left" vertical="center" wrapText="1"/>
    </xf>
    <xf numFmtId="3" fontId="2" fillId="0" borderId="10" xfId="0" applyNumberFormat="1" applyFont="1" applyBorder="1" applyAlignment="1">
      <alignment vertical="center" wrapText="1"/>
    </xf>
    <xf numFmtId="0" fontId="6" fillId="0" borderId="0" xfId="0" applyFont="1" applyAlignment="1">
      <alignment horizontal="right" vertical="center"/>
    </xf>
    <xf numFmtId="3" fontId="2" fillId="0" borderId="13" xfId="0" applyNumberFormat="1" applyFont="1" applyBorder="1" applyAlignment="1">
      <alignment vertical="center"/>
    </xf>
    <xf numFmtId="3" fontId="2" fillId="0" borderId="14" xfId="0" applyNumberFormat="1" applyFont="1" applyBorder="1" applyAlignment="1">
      <alignment vertical="center"/>
    </xf>
    <xf numFmtId="3" fontId="2" fillId="0" borderId="15" xfId="0" applyNumberFormat="1" applyFont="1" applyBorder="1" applyAlignment="1">
      <alignment vertical="center"/>
    </xf>
    <xf numFmtId="3" fontId="2" fillId="0" borderId="16" xfId="0" applyNumberFormat="1" applyFont="1" applyBorder="1" applyAlignment="1">
      <alignment vertical="center"/>
    </xf>
    <xf numFmtId="3" fontId="2" fillId="0" borderId="17" xfId="0" applyNumberFormat="1" applyFont="1" applyBorder="1" applyAlignment="1">
      <alignment vertical="center"/>
    </xf>
    <xf numFmtId="3" fontId="2" fillId="0" borderId="18" xfId="0" applyNumberFormat="1" applyFont="1" applyBorder="1" applyAlignment="1">
      <alignment vertical="center"/>
    </xf>
    <xf numFmtId="0" fontId="2" fillId="0" borderId="5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3" fontId="8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2" fillId="0" borderId="14" xfId="0" applyFont="1" applyFill="1" applyBorder="1" applyAlignment="1">
      <alignment horizontal="center" vertical="center"/>
    </xf>
    <xf numFmtId="3" fontId="2" fillId="0" borderId="14" xfId="0" applyNumberFormat="1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3" fontId="2" fillId="0" borderId="21" xfId="0" applyNumberFormat="1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3" fontId="2" fillId="0" borderId="22" xfId="0" applyNumberFormat="1" applyFont="1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3" fontId="8" fillId="2" borderId="9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0" fontId="2" fillId="2" borderId="5" xfId="0" applyFont="1" applyFill="1" applyBorder="1" applyAlignment="1">
      <alignment horizontal="center" vertical="center"/>
    </xf>
    <xf numFmtId="0" fontId="7" fillId="2" borderId="8" xfId="0" applyFont="1" applyFill="1" applyBorder="1" applyAlignment="1">
      <alignment vertical="center"/>
    </xf>
    <xf numFmtId="0" fontId="7" fillId="2" borderId="23" xfId="0" applyFont="1" applyFill="1" applyBorder="1" applyAlignment="1">
      <alignment vertical="center"/>
    </xf>
    <xf numFmtId="0" fontId="7" fillId="2" borderId="24" xfId="0" applyFont="1" applyFill="1" applyBorder="1" applyAlignment="1">
      <alignment vertical="center"/>
    </xf>
    <xf numFmtId="0" fontId="7" fillId="2" borderId="25" xfId="0" applyFont="1" applyFill="1" applyBorder="1" applyAlignment="1">
      <alignment vertical="center"/>
    </xf>
    <xf numFmtId="0" fontId="7" fillId="2" borderId="26" xfId="0" applyFont="1" applyFill="1" applyBorder="1" applyAlignment="1">
      <alignment vertical="center"/>
    </xf>
    <xf numFmtId="3" fontId="8" fillId="2" borderId="5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3" fontId="2" fillId="0" borderId="28" xfId="0" applyNumberFormat="1" applyFont="1" applyBorder="1" applyAlignment="1">
      <alignment vertical="center"/>
    </xf>
    <xf numFmtId="3" fontId="2" fillId="0" borderId="29" xfId="0" applyNumberFormat="1" applyFont="1" applyBorder="1" applyAlignment="1">
      <alignment vertical="center"/>
    </xf>
    <xf numFmtId="3" fontId="2" fillId="0" borderId="30" xfId="0" applyNumberFormat="1" applyFont="1" applyBorder="1" applyAlignment="1">
      <alignment vertical="center"/>
    </xf>
    <xf numFmtId="0" fontId="7" fillId="2" borderId="5" xfId="0" applyFont="1" applyFill="1" applyBorder="1" applyAlignment="1">
      <alignment vertical="center"/>
    </xf>
    <xf numFmtId="0" fontId="7" fillId="2" borderId="28" xfId="0" applyFont="1" applyFill="1" applyBorder="1" applyAlignment="1">
      <alignment vertical="center"/>
    </xf>
    <xf numFmtId="3" fontId="2" fillId="2" borderId="5" xfId="0" applyNumberFormat="1" applyFont="1" applyFill="1" applyBorder="1" applyAlignment="1">
      <alignment vertical="center"/>
    </xf>
    <xf numFmtId="3" fontId="2" fillId="2" borderId="6" xfId="0" applyNumberFormat="1" applyFont="1" applyFill="1" applyBorder="1" applyAlignment="1">
      <alignment vertical="center"/>
    </xf>
    <xf numFmtId="0" fontId="2" fillId="3" borderId="4" xfId="0" applyFont="1" applyFill="1" applyBorder="1" applyAlignment="1">
      <alignment horizontal="center" vertical="center"/>
    </xf>
    <xf numFmtId="3" fontId="3" fillId="3" borderId="7" xfId="0" applyNumberFormat="1" applyFont="1" applyFill="1" applyBorder="1" applyAlignment="1">
      <alignment vertical="center"/>
    </xf>
    <xf numFmtId="3" fontId="3" fillId="3" borderId="4" xfId="0" applyNumberFormat="1" applyFont="1" applyFill="1" applyBorder="1" applyAlignment="1">
      <alignment vertical="center"/>
    </xf>
    <xf numFmtId="3" fontId="3" fillId="3" borderId="29" xfId="0" applyNumberFormat="1" applyFont="1" applyFill="1" applyBorder="1" applyAlignment="1">
      <alignment vertical="center"/>
    </xf>
    <xf numFmtId="3" fontId="3" fillId="3" borderId="31" xfId="0" applyNumberFormat="1" applyFont="1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0" fontId="2" fillId="3" borderId="5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vertical="center"/>
    </xf>
    <xf numFmtId="0" fontId="2" fillId="3" borderId="5" xfId="0" applyFont="1" applyFill="1" applyBorder="1" applyAlignment="1">
      <alignment vertical="center"/>
    </xf>
    <xf numFmtId="0" fontId="2" fillId="3" borderId="28" xfId="0" applyFont="1" applyFill="1" applyBorder="1" applyAlignment="1">
      <alignment vertical="center"/>
    </xf>
    <xf numFmtId="0" fontId="2" fillId="3" borderId="23" xfId="0" applyFont="1" applyFill="1" applyBorder="1" applyAlignment="1">
      <alignment vertical="center"/>
    </xf>
    <xf numFmtId="0" fontId="2" fillId="3" borderId="24" xfId="0" applyFont="1" applyFill="1" applyBorder="1" applyAlignment="1">
      <alignment vertical="center"/>
    </xf>
    <xf numFmtId="0" fontId="2" fillId="3" borderId="25" xfId="0" applyFont="1" applyFill="1" applyBorder="1" applyAlignment="1">
      <alignment vertical="center"/>
    </xf>
    <xf numFmtId="0" fontId="2" fillId="3" borderId="26" xfId="0" applyFont="1" applyFill="1" applyBorder="1" applyAlignment="1">
      <alignment vertical="center"/>
    </xf>
    <xf numFmtId="3" fontId="2" fillId="3" borderId="5" xfId="0" applyNumberFormat="1" applyFont="1" applyFill="1" applyBorder="1" applyAlignment="1">
      <alignment vertical="center"/>
    </xf>
    <xf numFmtId="3" fontId="3" fillId="3" borderId="30" xfId="0" applyNumberFormat="1" applyFont="1" applyFill="1" applyBorder="1" applyAlignment="1">
      <alignment vertical="center"/>
    </xf>
    <xf numFmtId="0" fontId="2" fillId="3" borderId="6" xfId="0" applyFont="1" applyFill="1" applyBorder="1" applyAlignment="1">
      <alignment horizontal="center" vertical="center"/>
    </xf>
    <xf numFmtId="3" fontId="3" fillId="3" borderId="0" xfId="0" applyNumberFormat="1" applyFont="1" applyFill="1" applyBorder="1" applyAlignment="1">
      <alignment vertical="center"/>
    </xf>
    <xf numFmtId="0" fontId="1" fillId="2" borderId="19" xfId="0" applyFont="1" applyFill="1" applyBorder="1" applyAlignment="1">
      <alignment horizontal="center" vertical="center"/>
    </xf>
    <xf numFmtId="3" fontId="2" fillId="2" borderId="4" xfId="0" applyNumberFormat="1" applyFont="1" applyFill="1" applyBorder="1" applyAlignment="1">
      <alignment vertical="center"/>
    </xf>
    <xf numFmtId="3" fontId="2" fillId="2" borderId="24" xfId="0" applyNumberFormat="1" applyFont="1" applyFill="1" applyBorder="1" applyAlignment="1">
      <alignment vertical="center"/>
    </xf>
    <xf numFmtId="3" fontId="2" fillId="0" borderId="33" xfId="0" applyNumberFormat="1" applyFont="1" applyBorder="1" applyAlignment="1">
      <alignment vertical="center"/>
    </xf>
    <xf numFmtId="3" fontId="8" fillId="2" borderId="0" xfId="0" applyNumberFormat="1" applyFont="1" applyFill="1" applyBorder="1" applyAlignment="1">
      <alignment vertical="center"/>
    </xf>
    <xf numFmtId="0" fontId="1" fillId="0" borderId="34" xfId="0" applyFont="1" applyFill="1" applyBorder="1" applyAlignment="1">
      <alignment horizontal="center" vertical="center"/>
    </xf>
    <xf numFmtId="3" fontId="2" fillId="0" borderId="35" xfId="0" applyNumberFormat="1" applyFont="1" applyFill="1" applyBorder="1" applyAlignment="1">
      <alignment vertical="center"/>
    </xf>
    <xf numFmtId="3" fontId="2" fillId="0" borderId="36" xfId="0" applyNumberFormat="1" applyFont="1" applyFill="1" applyBorder="1" applyAlignment="1">
      <alignment vertical="center"/>
    </xf>
    <xf numFmtId="3" fontId="2" fillId="0" borderId="37" xfId="0" applyNumberFormat="1" applyFont="1" applyFill="1" applyBorder="1" applyAlignment="1">
      <alignment vertical="center"/>
    </xf>
    <xf numFmtId="0" fontId="1" fillId="0" borderId="19" xfId="0" applyFont="1" applyFill="1" applyBorder="1" applyAlignment="1">
      <alignment horizontal="center" vertical="center"/>
    </xf>
    <xf numFmtId="3" fontId="2" fillId="0" borderId="6" xfId="0" applyNumberFormat="1" applyFont="1" applyFill="1" applyBorder="1" applyAlignment="1">
      <alignment vertical="center"/>
    </xf>
    <xf numFmtId="3" fontId="2" fillId="0" borderId="9" xfId="0" applyNumberFormat="1" applyFont="1" applyFill="1" applyBorder="1" applyAlignment="1">
      <alignment vertical="center"/>
    </xf>
    <xf numFmtId="3" fontId="2" fillId="0" borderId="38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vertical="center"/>
    </xf>
    <xf numFmtId="3" fontId="2" fillId="0" borderId="8" xfId="0" applyNumberFormat="1" applyFont="1" applyFill="1" applyBorder="1" applyAlignment="1">
      <alignment vertical="center"/>
    </xf>
    <xf numFmtId="3" fontId="2" fillId="0" borderId="39" xfId="0" applyNumberFormat="1" applyFont="1" applyFill="1" applyBorder="1" applyAlignment="1">
      <alignment vertical="center"/>
    </xf>
    <xf numFmtId="3" fontId="2" fillId="0" borderId="4" xfId="0" applyNumberFormat="1" applyFont="1" applyFill="1" applyBorder="1" applyAlignment="1">
      <alignment vertical="center"/>
    </xf>
    <xf numFmtId="3" fontId="2" fillId="0" borderId="7" xfId="0" applyNumberFormat="1" applyFont="1" applyFill="1" applyBorder="1" applyAlignment="1">
      <alignment vertical="center"/>
    </xf>
    <xf numFmtId="3" fontId="2" fillId="0" borderId="40" xfId="0" applyNumberFormat="1" applyFont="1" applyFill="1" applyBorder="1" applyAlignment="1">
      <alignment vertical="center"/>
    </xf>
    <xf numFmtId="3" fontId="2" fillId="0" borderId="5" xfId="0" applyNumberFormat="1" applyFont="1" applyFill="1" applyBorder="1" applyAlignment="1">
      <alignment horizontal="right" vertical="center"/>
    </xf>
    <xf numFmtId="3" fontId="2" fillId="0" borderId="8" xfId="0" applyNumberFormat="1" applyFont="1" applyFill="1" applyBorder="1" applyAlignment="1">
      <alignment horizontal="right" vertical="center"/>
    </xf>
    <xf numFmtId="3" fontId="8" fillId="3" borderId="9" xfId="0" applyNumberFormat="1" applyFont="1" applyFill="1" applyBorder="1" applyAlignment="1">
      <alignment vertical="center"/>
    </xf>
    <xf numFmtId="0" fontId="7" fillId="3" borderId="24" xfId="0" applyFont="1" applyFill="1" applyBorder="1" applyAlignment="1">
      <alignment vertical="center"/>
    </xf>
    <xf numFmtId="3" fontId="2" fillId="0" borderId="16" xfId="0" applyNumberFormat="1" applyFont="1" applyFill="1" applyBorder="1" applyAlignment="1">
      <alignment vertical="center"/>
    </xf>
    <xf numFmtId="0" fontId="2" fillId="0" borderId="14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vertical="center" wrapText="1"/>
    </xf>
    <xf numFmtId="3" fontId="2" fillId="3" borderId="41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Alignment="1">
      <alignment horizontal="center" vertical="top"/>
    </xf>
    <xf numFmtId="3" fontId="2" fillId="0" borderId="23" xfId="0" applyNumberFormat="1" applyFont="1" applyFill="1" applyBorder="1" applyAlignment="1">
      <alignment vertical="center"/>
    </xf>
    <xf numFmtId="3" fontId="2" fillId="0" borderId="24" xfId="0" applyNumberFormat="1" applyFont="1" applyFill="1" applyBorder="1" applyAlignment="1">
      <alignment vertical="center"/>
    </xf>
    <xf numFmtId="3" fontId="2" fillId="0" borderId="25" xfId="0" applyNumberFormat="1" applyFont="1" applyFill="1" applyBorder="1" applyAlignment="1">
      <alignment vertical="center"/>
    </xf>
    <xf numFmtId="3" fontId="2" fillId="0" borderId="2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0" fontId="2" fillId="3" borderId="42" xfId="0" applyFont="1" applyFill="1" applyBorder="1" applyAlignment="1">
      <alignment horizontal="center" vertical="center"/>
    </xf>
    <xf numFmtId="0" fontId="2" fillId="3" borderId="43" xfId="0" applyFont="1" applyFill="1" applyBorder="1" applyAlignment="1">
      <alignment vertical="center"/>
    </xf>
    <xf numFmtId="0" fontId="2" fillId="3" borderId="42" xfId="0" applyFont="1" applyFill="1" applyBorder="1" applyAlignment="1">
      <alignment vertical="center"/>
    </xf>
    <xf numFmtId="0" fontId="2" fillId="3" borderId="44" xfId="0" applyFont="1" applyFill="1" applyBorder="1" applyAlignment="1">
      <alignment vertical="center"/>
    </xf>
    <xf numFmtId="0" fontId="2" fillId="3" borderId="45" xfId="0" applyFont="1" applyFill="1" applyBorder="1" applyAlignment="1">
      <alignment vertical="center"/>
    </xf>
    <xf numFmtId="0" fontId="2" fillId="3" borderId="46" xfId="0" applyFont="1" applyFill="1" applyBorder="1" applyAlignment="1">
      <alignment vertical="center"/>
    </xf>
    <xf numFmtId="3" fontId="2" fillId="3" borderId="42" xfId="0" applyNumberFormat="1" applyFont="1" applyFill="1" applyBorder="1" applyAlignment="1">
      <alignment vertical="center"/>
    </xf>
    <xf numFmtId="3" fontId="2" fillId="0" borderId="47" xfId="0" applyNumberFormat="1" applyFont="1" applyBorder="1" applyAlignment="1">
      <alignment vertical="center"/>
    </xf>
    <xf numFmtId="3" fontId="3" fillId="3" borderId="48" xfId="0" applyNumberFormat="1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0" fontId="6" fillId="0" borderId="0" xfId="0" applyFont="1" applyAlignment="1">
      <alignment vertical="center"/>
    </xf>
    <xf numFmtId="0" fontId="2" fillId="0" borderId="16" xfId="0" applyFont="1" applyBorder="1" applyAlignment="1">
      <alignment horizontal="center" vertical="center"/>
    </xf>
    <xf numFmtId="3" fontId="2" fillId="0" borderId="38" xfId="0" applyNumberFormat="1" applyFont="1" applyBorder="1" applyAlignment="1">
      <alignment vertical="center"/>
    </xf>
    <xf numFmtId="0" fontId="3" fillId="3" borderId="6" xfId="0" applyFont="1" applyFill="1" applyBorder="1" applyAlignment="1">
      <alignment horizontal="center" vertical="center"/>
    </xf>
    <xf numFmtId="3" fontId="3" fillId="3" borderId="9" xfId="0" applyNumberFormat="1" applyFont="1" applyFill="1" applyBorder="1" applyAlignment="1">
      <alignment vertical="center"/>
    </xf>
    <xf numFmtId="3" fontId="3" fillId="3" borderId="6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3" fontId="2" fillId="0" borderId="0" xfId="0" applyNumberFormat="1" applyFont="1" applyAlignment="1">
      <alignment vertical="center"/>
    </xf>
    <xf numFmtId="3" fontId="1" fillId="0" borderId="0" xfId="0" applyNumberFormat="1" applyFont="1" applyAlignment="1">
      <alignment vertical="center"/>
    </xf>
    <xf numFmtId="3" fontId="11" fillId="3" borderId="1" xfId="0" applyNumberFormat="1" applyFont="1" applyFill="1" applyBorder="1" applyAlignment="1">
      <alignment vertical="center"/>
    </xf>
    <xf numFmtId="3" fontId="10" fillId="0" borderId="49" xfId="0" applyNumberFormat="1" applyFont="1" applyFill="1" applyBorder="1" applyAlignment="1">
      <alignment vertical="center"/>
    </xf>
    <xf numFmtId="3" fontId="10" fillId="4" borderId="49" xfId="0" applyNumberFormat="1" applyFont="1" applyFill="1" applyBorder="1" applyAlignment="1">
      <alignment vertical="center"/>
    </xf>
    <xf numFmtId="0" fontId="10" fillId="0" borderId="4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3" fontId="10" fillId="4" borderId="51" xfId="0" applyNumberFormat="1" applyFont="1" applyFill="1" applyBorder="1" applyAlignment="1">
      <alignment vertical="center"/>
    </xf>
    <xf numFmtId="3" fontId="10" fillId="4" borderId="50" xfId="0" applyNumberFormat="1" applyFont="1" applyFill="1" applyBorder="1" applyAlignment="1">
      <alignment vertical="center"/>
    </xf>
    <xf numFmtId="3" fontId="10" fillId="0" borderId="51" xfId="0" applyNumberFormat="1" applyFont="1" applyFill="1" applyBorder="1" applyAlignment="1">
      <alignment vertical="center"/>
    </xf>
    <xf numFmtId="3" fontId="10" fillId="4" borderId="52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3" fontId="10" fillId="0" borderId="49" xfId="0" applyNumberFormat="1" applyFont="1" applyBorder="1" applyAlignment="1">
      <alignment vertical="center"/>
    </xf>
    <xf numFmtId="3" fontId="10" fillId="2" borderId="49" xfId="0" applyNumberFormat="1" applyFont="1" applyFill="1" applyBorder="1" applyAlignment="1">
      <alignment vertical="center"/>
    </xf>
    <xf numFmtId="3" fontId="10" fillId="0" borderId="50" xfId="0" applyNumberFormat="1" applyFont="1" applyBorder="1" applyAlignment="1">
      <alignment vertical="center"/>
    </xf>
    <xf numFmtId="3" fontId="10" fillId="2" borderId="51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3" fontId="10" fillId="2" borderId="50" xfId="0" applyNumberFormat="1" applyFont="1" applyFill="1" applyBorder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3" fontId="10" fillId="0" borderId="51" xfId="0" applyNumberFormat="1" applyFont="1" applyFill="1" applyBorder="1" applyAlignment="1">
      <alignment horizontal="right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10" fillId="0" borderId="6" xfId="0" applyFont="1" applyBorder="1" applyAlignment="1">
      <alignment horizontal="center" vertical="center"/>
    </xf>
    <xf numFmtId="3" fontId="10" fillId="0" borderId="5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0" fontId="10" fillId="0" borderId="5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3" fontId="10" fillId="0" borderId="1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vertical="center"/>
    </xf>
    <xf numFmtId="3" fontId="10" fillId="2" borderId="1" xfId="0" applyNumberFormat="1" applyFont="1" applyFill="1" applyBorder="1" applyAlignment="1">
      <alignment vertical="center"/>
    </xf>
    <xf numFmtId="3" fontId="10" fillId="0" borderId="1" xfId="0" applyNumberFormat="1" applyFont="1" applyFill="1" applyBorder="1" applyAlignment="1">
      <alignment vertical="center"/>
    </xf>
    <xf numFmtId="0" fontId="10" fillId="0" borderId="53" xfId="0" applyFont="1" applyBorder="1" applyAlignment="1">
      <alignment horizontal="center" vertical="center"/>
    </xf>
    <xf numFmtId="0" fontId="10" fillId="0" borderId="49" xfId="0" applyFont="1" applyBorder="1" applyAlignment="1" quotePrefix="1">
      <alignment horizontal="center" vertical="center"/>
    </xf>
    <xf numFmtId="0" fontId="10" fillId="0" borderId="5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0" fontId="10" fillId="0" borderId="1" xfId="0" applyFont="1" applyBorder="1" applyAlignment="1" quotePrefix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49" xfId="0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3" fontId="11" fillId="4" borderId="49" xfId="0" applyNumberFormat="1" applyFont="1" applyFill="1" applyBorder="1" applyAlignment="1">
      <alignment vertical="center"/>
    </xf>
    <xf numFmtId="3" fontId="10" fillId="0" borderId="51" xfId="0" applyNumberFormat="1" applyFont="1" applyBorder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6" fillId="0" borderId="0" xfId="0" applyNumberFormat="1" applyFont="1" applyAlignment="1">
      <alignment horizontal="center" vertical="top"/>
    </xf>
    <xf numFmtId="0" fontId="2" fillId="0" borderId="4" xfId="0" applyFont="1" applyBorder="1" applyAlignment="1">
      <alignment vertical="center" wrapText="1"/>
    </xf>
    <xf numFmtId="3" fontId="2" fillId="0" borderId="0" xfId="0" applyNumberFormat="1" applyFont="1" applyAlignment="1">
      <alignment horizontal="center" vertical="center"/>
    </xf>
    <xf numFmtId="3" fontId="10" fillId="0" borderId="4" xfId="0" applyNumberFormat="1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3" fontId="10" fillId="0" borderId="0" xfId="0" applyNumberFormat="1" applyFont="1" applyBorder="1" applyAlignment="1">
      <alignment vertical="center"/>
    </xf>
    <xf numFmtId="3" fontId="10" fillId="4" borderId="0" xfId="0" applyNumberFormat="1" applyFont="1" applyFill="1" applyBorder="1" applyAlignment="1">
      <alignment vertical="center"/>
    </xf>
    <xf numFmtId="3" fontId="10" fillId="0" borderId="0" xfId="0" applyNumberFormat="1" applyFont="1" applyAlignment="1">
      <alignment horizontal="left" vertical="center"/>
    </xf>
    <xf numFmtId="0" fontId="10" fillId="0" borderId="6" xfId="0" applyFont="1" applyBorder="1" applyAlignment="1" quotePrefix="1">
      <alignment horizontal="center" vertical="center"/>
    </xf>
    <xf numFmtId="3" fontId="10" fillId="0" borderId="6" xfId="0" applyNumberFormat="1" applyFont="1" applyFill="1" applyBorder="1" applyAlignment="1">
      <alignment vertical="center"/>
    </xf>
    <xf numFmtId="0" fontId="2" fillId="0" borderId="4" xfId="0" applyFont="1" applyBorder="1" applyAlignment="1">
      <alignment wrapText="1"/>
    </xf>
    <xf numFmtId="3" fontId="11" fillId="0" borderId="50" xfId="0" applyNumberFormat="1" applyFont="1" applyFill="1" applyBorder="1" applyAlignment="1">
      <alignment vertical="center"/>
    </xf>
    <xf numFmtId="0" fontId="2" fillId="0" borderId="4" xfId="0" applyFont="1" applyBorder="1" applyAlignment="1">
      <alignment vertical="center" wrapText="1"/>
    </xf>
    <xf numFmtId="0" fontId="10" fillId="4" borderId="50" xfId="0" applyFont="1" applyFill="1" applyBorder="1" applyAlignment="1">
      <alignment horizontal="center" vertical="center"/>
    </xf>
    <xf numFmtId="0" fontId="2" fillId="0" borderId="50" xfId="0" applyFont="1" applyBorder="1" applyAlignment="1">
      <alignment vertical="center" wrapText="1"/>
    </xf>
    <xf numFmtId="3" fontId="11" fillId="3" borderId="53" xfId="0" applyNumberFormat="1" applyFont="1" applyFill="1" applyBorder="1" applyAlignment="1">
      <alignment vertical="center"/>
    </xf>
    <xf numFmtId="0" fontId="2" fillId="4" borderId="9" xfId="0" applyFont="1" applyFill="1" applyBorder="1" applyAlignment="1">
      <alignment horizontal="center" vertical="center" wrapText="1"/>
    </xf>
    <xf numFmtId="0" fontId="2" fillId="0" borderId="51" xfId="0" applyFont="1" applyBorder="1" applyAlignment="1">
      <alignment horizontal="center" vertical="center" wrapText="1"/>
    </xf>
    <xf numFmtId="3" fontId="10" fillId="0" borderId="50" xfId="0" applyNumberFormat="1" applyFont="1" applyFill="1" applyBorder="1" applyAlignment="1">
      <alignment horizontal="right" vertical="center"/>
    </xf>
    <xf numFmtId="3" fontId="10" fillId="0" borderId="5" xfId="0" applyNumberFormat="1" applyFont="1" applyBorder="1" applyAlignment="1">
      <alignment vertical="center"/>
    </xf>
    <xf numFmtId="3" fontId="10" fillId="4" borderId="1" xfId="0" applyNumberFormat="1" applyFont="1" applyFill="1" applyBorder="1" applyAlignment="1">
      <alignment horizontal="right" vertical="center"/>
    </xf>
    <xf numFmtId="3" fontId="10" fillId="4" borderId="49" xfId="0" applyNumberFormat="1" applyFont="1" applyFill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3" fontId="2" fillId="4" borderId="9" xfId="0" applyNumberFormat="1" applyFont="1" applyFill="1" applyBorder="1" applyAlignment="1">
      <alignment vertical="center"/>
    </xf>
    <xf numFmtId="3" fontId="10" fillId="0" borderId="52" xfId="0" applyNumberFormat="1" applyFont="1" applyFill="1" applyBorder="1" applyAlignment="1">
      <alignment horizontal="right" vertical="center"/>
    </xf>
    <xf numFmtId="0" fontId="2" fillId="0" borderId="50" xfId="0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vertical="center" wrapText="1"/>
    </xf>
    <xf numFmtId="0" fontId="11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3" fontId="8" fillId="2" borderId="54" xfId="0" applyNumberFormat="1" applyFont="1" applyFill="1" applyBorder="1" applyAlignment="1">
      <alignment vertical="center"/>
    </xf>
    <xf numFmtId="3" fontId="6" fillId="4" borderId="9" xfId="0" applyNumberFormat="1" applyFont="1" applyFill="1" applyBorder="1" applyAlignment="1">
      <alignment horizontal="center" vertical="center"/>
    </xf>
    <xf numFmtId="0" fontId="2" fillId="0" borderId="5" xfId="0" applyFont="1" applyBorder="1" applyAlignment="1">
      <alignment vertical="center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0" fontId="10" fillId="0" borderId="14" xfId="0" applyFont="1" applyBorder="1" applyAlignment="1">
      <alignment horizontal="center" vertical="center"/>
    </xf>
    <xf numFmtId="3" fontId="10" fillId="0" borderId="14" xfId="0" applyNumberFormat="1" applyFont="1" applyBorder="1" applyAlignment="1">
      <alignment vertical="center"/>
    </xf>
    <xf numFmtId="3" fontId="10" fillId="4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vertical="center"/>
    </xf>
    <xf numFmtId="0" fontId="6" fillId="3" borderId="53" xfId="0" applyFont="1" applyFill="1" applyBorder="1" applyAlignment="1">
      <alignment vertical="center"/>
    </xf>
    <xf numFmtId="0" fontId="6" fillId="3" borderId="55" xfId="0" applyFont="1" applyFill="1" applyBorder="1" applyAlignment="1">
      <alignment vertical="center"/>
    </xf>
    <xf numFmtId="0" fontId="6" fillId="3" borderId="56" xfId="0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 wrapText="1"/>
    </xf>
    <xf numFmtId="0" fontId="3" fillId="2" borderId="53" xfId="0" applyFont="1" applyFill="1" applyBorder="1" applyAlignment="1">
      <alignment vertical="center" wrapText="1"/>
    </xf>
    <xf numFmtId="0" fontId="6" fillId="2" borderId="1" xfId="0" applyFont="1" applyFill="1" applyBorder="1" applyAlignment="1" quotePrefix="1">
      <alignment horizontal="center" vertical="center" wrapText="1"/>
    </xf>
    <xf numFmtId="0" fontId="0" fillId="2" borderId="1" xfId="0" applyFill="1" applyBorder="1" applyAlignment="1">
      <alignment vertical="center"/>
    </xf>
    <xf numFmtId="0" fontId="6" fillId="2" borderId="1" xfId="0" applyFont="1" applyFill="1" applyBorder="1" applyAlignment="1">
      <alignment vertical="center"/>
    </xf>
    <xf numFmtId="3" fontId="11" fillId="2" borderId="1" xfId="0" applyNumberFormat="1" applyFont="1" applyFill="1" applyBorder="1" applyAlignment="1">
      <alignment horizontal="right" vertical="center"/>
    </xf>
    <xf numFmtId="0" fontId="1" fillId="3" borderId="4" xfId="0" applyFont="1" applyFill="1" applyBorder="1" applyAlignment="1">
      <alignment horizontal="center" vertical="center"/>
    </xf>
    <xf numFmtId="0" fontId="6" fillId="3" borderId="7" xfId="0" applyFont="1" applyFill="1" applyBorder="1" applyAlignment="1">
      <alignment horizontal="center" vertical="center"/>
    </xf>
    <xf numFmtId="3" fontId="11" fillId="3" borderId="4" xfId="0" applyNumberFormat="1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left" vertical="center"/>
    </xf>
    <xf numFmtId="0" fontId="6" fillId="3" borderId="53" xfId="0" applyFont="1" applyFill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3" fontId="10" fillId="0" borderId="52" xfId="0" applyNumberFormat="1" applyFont="1" applyBorder="1" applyAlignment="1">
      <alignment vertical="center"/>
    </xf>
    <xf numFmtId="0" fontId="10" fillId="4" borderId="4" xfId="0" applyFont="1" applyFill="1" applyBorder="1" applyAlignment="1">
      <alignment horizontal="center" vertical="center"/>
    </xf>
    <xf numFmtId="3" fontId="10" fillId="0" borderId="4" xfId="0" applyNumberFormat="1" applyFont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0" fontId="10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3" fontId="10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4" fillId="2" borderId="4" xfId="0" applyFont="1" applyFill="1" applyBorder="1" applyAlignment="1">
      <alignment vertical="center"/>
    </xf>
    <xf numFmtId="0" fontId="2" fillId="2" borderId="53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10" fillId="2" borderId="5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2" fillId="0" borderId="16" xfId="0" applyFont="1" applyBorder="1" applyAlignment="1">
      <alignment vertical="center" wrapText="1"/>
    </xf>
    <xf numFmtId="0" fontId="2" fillId="0" borderId="16" xfId="0" applyFont="1" applyBorder="1" applyAlignment="1">
      <alignment horizontal="center" vertical="center" wrapText="1"/>
    </xf>
    <xf numFmtId="0" fontId="10" fillId="0" borderId="16" xfId="0" applyFont="1" applyBorder="1" applyAlignment="1">
      <alignment horizontal="center" vertical="center"/>
    </xf>
    <xf numFmtId="3" fontId="10" fillId="0" borderId="16" xfId="0" applyNumberFormat="1" applyFont="1" applyBorder="1" applyAlignment="1">
      <alignment vertical="center"/>
    </xf>
    <xf numFmtId="3" fontId="10" fillId="4" borderId="16" xfId="0" applyNumberFormat="1" applyFont="1" applyFill="1" applyBorder="1" applyAlignment="1">
      <alignment vertical="center"/>
    </xf>
    <xf numFmtId="3" fontId="10" fillId="4" borderId="6" xfId="0" applyNumberFormat="1" applyFont="1" applyFill="1" applyBorder="1" applyAlignment="1">
      <alignment vertical="center"/>
    </xf>
    <xf numFmtId="0" fontId="1" fillId="4" borderId="4" xfId="0" applyFont="1" applyFill="1" applyBorder="1" applyAlignment="1">
      <alignment horizontal="center" vertical="center"/>
    </xf>
    <xf numFmtId="3" fontId="11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horizontal="right" vertical="center"/>
    </xf>
    <xf numFmtId="3" fontId="10" fillId="4" borderId="1" xfId="0" applyNumberFormat="1" applyFont="1" applyFill="1" applyBorder="1" applyAlignment="1">
      <alignment horizontal="center" vertical="center" wrapText="1"/>
    </xf>
    <xf numFmtId="3" fontId="10" fillId="0" borderId="1" xfId="0" applyNumberFormat="1" applyFont="1" applyFill="1" applyBorder="1" applyAlignment="1">
      <alignment horizontal="center" vertical="center" wrapText="1"/>
    </xf>
    <xf numFmtId="0" fontId="10" fillId="0" borderId="14" xfId="0" applyFont="1" applyBorder="1" applyAlignment="1" quotePrefix="1">
      <alignment horizontal="center" vertical="center"/>
    </xf>
    <xf numFmtId="3" fontId="10" fillId="0" borderId="0" xfId="0" applyNumberFormat="1" applyFont="1" applyFill="1" applyBorder="1" applyAlignment="1">
      <alignment vertical="center"/>
    </xf>
    <xf numFmtId="3" fontId="11" fillId="0" borderId="52" xfId="0" applyNumberFormat="1" applyFont="1" applyFill="1" applyBorder="1" applyAlignment="1">
      <alignment vertical="center"/>
    </xf>
    <xf numFmtId="0" fontId="10" fillId="0" borderId="57" xfId="0" applyFont="1" applyBorder="1" applyAlignment="1">
      <alignment horizontal="center" vertical="center"/>
    </xf>
    <xf numFmtId="0" fontId="2" fillId="0" borderId="57" xfId="0" applyFont="1" applyBorder="1" applyAlignment="1">
      <alignment vertical="center" wrapText="1"/>
    </xf>
    <xf numFmtId="3" fontId="10" fillId="0" borderId="57" xfId="0" applyNumberFormat="1" applyFont="1" applyBorder="1" applyAlignment="1">
      <alignment vertical="center"/>
    </xf>
    <xf numFmtId="3" fontId="10" fillId="4" borderId="57" xfId="0" applyNumberFormat="1" applyFont="1" applyFill="1" applyBorder="1" applyAlignment="1">
      <alignment vertical="center"/>
    </xf>
    <xf numFmtId="3" fontId="10" fillId="2" borderId="57" xfId="0" applyNumberFormat="1" applyFont="1" applyFill="1" applyBorder="1" applyAlignment="1">
      <alignment vertical="center"/>
    </xf>
    <xf numFmtId="3" fontId="11" fillId="0" borderId="57" xfId="0" applyNumberFormat="1" applyFont="1" applyFill="1" applyBorder="1" applyAlignment="1">
      <alignment vertical="center"/>
    </xf>
    <xf numFmtId="3" fontId="10" fillId="0" borderId="57" xfId="0" applyNumberFormat="1" applyFont="1" applyFill="1" applyBorder="1" applyAlignment="1">
      <alignment horizontal="right" vertical="center"/>
    </xf>
    <xf numFmtId="3" fontId="10" fillId="2" borderId="58" xfId="0" applyNumberFormat="1" applyFont="1" applyFill="1" applyBorder="1" applyAlignment="1">
      <alignment vertical="center"/>
    </xf>
    <xf numFmtId="0" fontId="2" fillId="0" borderId="59" xfId="0" applyFont="1" applyBorder="1" applyAlignment="1">
      <alignment vertical="center" wrapText="1"/>
    </xf>
    <xf numFmtId="3" fontId="11" fillId="0" borderId="49" xfId="0" applyNumberFormat="1" applyFont="1" applyFill="1" applyBorder="1" applyAlignment="1">
      <alignment vertical="center"/>
    </xf>
    <xf numFmtId="3" fontId="10" fillId="0" borderId="50" xfId="0" applyNumberFormat="1" applyFont="1" applyFill="1" applyBorder="1" applyAlignment="1">
      <alignment vertical="center"/>
    </xf>
    <xf numFmtId="3" fontId="11" fillId="0" borderId="51" xfId="0" applyNumberFormat="1" applyFont="1" applyFill="1" applyBorder="1" applyAlignment="1">
      <alignment vertical="center"/>
    </xf>
    <xf numFmtId="3" fontId="10" fillId="0" borderId="16" xfId="0" applyNumberFormat="1" applyFont="1" applyFill="1" applyBorder="1" applyAlignment="1">
      <alignment vertical="center"/>
    </xf>
    <xf numFmtId="3" fontId="11" fillId="0" borderId="14" xfId="0" applyNumberFormat="1" applyFont="1" applyFill="1" applyBorder="1" applyAlignment="1">
      <alignment vertical="center"/>
    </xf>
    <xf numFmtId="3" fontId="10" fillId="0" borderId="14" xfId="0" applyNumberFormat="1" applyFont="1" applyFill="1" applyBorder="1" applyAlignment="1">
      <alignment horizontal="right" vertical="center"/>
    </xf>
    <xf numFmtId="0" fontId="2" fillId="0" borderId="14" xfId="0" applyFont="1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3" borderId="7" xfId="0" applyFont="1" applyFill="1" applyBorder="1" applyAlignment="1">
      <alignment horizontal="left" vertical="center"/>
    </xf>
    <xf numFmtId="0" fontId="2" fillId="3" borderId="14" xfId="0" applyFont="1" applyFill="1" applyBorder="1" applyAlignment="1">
      <alignment horizontal="left" vertical="center"/>
    </xf>
    <xf numFmtId="0" fontId="2" fillId="3" borderId="8" xfId="0" applyFont="1" applyFill="1" applyBorder="1" applyAlignment="1">
      <alignment horizontal="left" vertical="center"/>
    </xf>
    <xf numFmtId="0" fontId="2" fillId="0" borderId="1" xfId="0" applyFont="1" applyBorder="1" applyAlignment="1">
      <alignment vertical="center" wrapText="1"/>
    </xf>
    <xf numFmtId="3" fontId="10" fillId="4" borderId="4" xfId="0" applyNumberFormat="1" applyFont="1" applyFill="1" applyBorder="1" applyAlignment="1">
      <alignment horizontal="right" vertical="center" wrapText="1"/>
    </xf>
    <xf numFmtId="3" fontId="10" fillId="4" borderId="5" xfId="0" applyNumberFormat="1" applyFont="1" applyFill="1" applyBorder="1" applyAlignment="1">
      <alignment horizontal="right" vertical="center" wrapText="1"/>
    </xf>
    <xf numFmtId="3" fontId="11" fillId="0" borderId="4" xfId="0" applyNumberFormat="1" applyFont="1" applyFill="1" applyBorder="1" applyAlignment="1">
      <alignment vertical="center"/>
    </xf>
    <xf numFmtId="3" fontId="11" fillId="0" borderId="5" xfId="0" applyNumberFormat="1" applyFont="1" applyFill="1" applyBorder="1" applyAlignment="1">
      <alignment vertical="center"/>
    </xf>
    <xf numFmtId="3" fontId="10" fillId="0" borderId="4" xfId="0" applyNumberFormat="1" applyFont="1" applyFill="1" applyBorder="1" applyAlignment="1">
      <alignment horizontal="right" vertical="center"/>
    </xf>
    <xf numFmtId="3" fontId="10" fillId="0" borderId="5" xfId="0" applyNumberFormat="1" applyFont="1" applyFill="1" applyBorder="1" applyAlignment="1">
      <alignment horizontal="right" vertical="center"/>
    </xf>
    <xf numFmtId="3" fontId="10" fillId="0" borderId="4" xfId="0" applyNumberFormat="1" applyFont="1" applyFill="1" applyBorder="1" applyAlignment="1">
      <alignment horizontal="center" vertical="center" wrapText="1"/>
    </xf>
    <xf numFmtId="3" fontId="10" fillId="0" borderId="5" xfId="0" applyNumberFormat="1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4" fillId="2" borderId="60" xfId="0" applyFont="1" applyFill="1" applyBorder="1" applyAlignment="1">
      <alignment horizontal="center" vertical="center" wrapText="1"/>
    </xf>
    <xf numFmtId="0" fontId="4" fillId="2" borderId="61" xfId="0" applyFont="1" applyFill="1" applyBorder="1" applyAlignment="1">
      <alignment horizontal="center" vertical="center" wrapText="1"/>
    </xf>
    <xf numFmtId="0" fontId="4" fillId="2" borderId="6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top"/>
    </xf>
    <xf numFmtId="0" fontId="13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12" fillId="0" borderId="6" xfId="0" applyFont="1" applyBorder="1" applyAlignment="1">
      <alignment horizontal="center" vertical="center"/>
    </xf>
    <xf numFmtId="0" fontId="12" fillId="0" borderId="5" xfId="0" applyFont="1" applyBorder="1" applyAlignment="1">
      <alignment horizontal="center" vertical="center"/>
    </xf>
    <xf numFmtId="3" fontId="11" fillId="0" borderId="9" xfId="0" applyNumberFormat="1" applyFont="1" applyBorder="1" applyAlignment="1">
      <alignment vertical="center"/>
    </xf>
    <xf numFmtId="3" fontId="11" fillId="0" borderId="0" xfId="0" applyNumberFormat="1" applyFont="1" applyAlignment="1">
      <alignment vertical="center"/>
    </xf>
    <xf numFmtId="3" fontId="10" fillId="4" borderId="4" xfId="0" applyNumberFormat="1" applyFont="1" applyFill="1" applyBorder="1" applyAlignment="1">
      <alignment vertical="center"/>
    </xf>
    <xf numFmtId="3" fontId="10" fillId="4" borderId="5" xfId="0" applyNumberFormat="1" applyFont="1" applyFill="1" applyBorder="1" applyAlignment="1">
      <alignment vertical="center"/>
    </xf>
    <xf numFmtId="3" fontId="10" fillId="2" borderId="4" xfId="0" applyNumberFormat="1" applyFont="1" applyFill="1" applyBorder="1" applyAlignment="1">
      <alignment vertical="center"/>
    </xf>
    <xf numFmtId="3" fontId="10" fillId="2" borderId="5" xfId="0" applyNumberFormat="1" applyFont="1" applyFill="1" applyBorder="1" applyAlignment="1">
      <alignment vertical="center"/>
    </xf>
    <xf numFmtId="0" fontId="6" fillId="0" borderId="0" xfId="0" applyFont="1" applyAlignment="1">
      <alignment horizontal="center" vertical="top" wrapText="1"/>
    </xf>
    <xf numFmtId="0" fontId="2" fillId="0" borderId="4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63" xfId="0" applyFont="1" applyBorder="1" applyAlignment="1">
      <alignment horizontal="center" vertical="center" wrapText="1"/>
    </xf>
    <xf numFmtId="0" fontId="2" fillId="0" borderId="64" xfId="0" applyFont="1" applyBorder="1" applyAlignment="1">
      <alignment horizontal="center" vertical="center" wrapText="1"/>
    </xf>
    <xf numFmtId="0" fontId="2" fillId="0" borderId="65" xfId="0" applyFont="1" applyBorder="1" applyAlignment="1">
      <alignment horizontal="center" vertical="center" wrapText="1"/>
    </xf>
    <xf numFmtId="0" fontId="2" fillId="3" borderId="66" xfId="0" applyFont="1" applyFill="1" applyBorder="1" applyAlignment="1">
      <alignment horizontal="center" vertical="center" wrapText="1"/>
    </xf>
    <xf numFmtId="0" fontId="2" fillId="3" borderId="67" xfId="0" applyFont="1" applyFill="1" applyBorder="1" applyAlignment="1">
      <alignment horizontal="center" vertical="center" wrapText="1"/>
    </xf>
    <xf numFmtId="0" fontId="2" fillId="3" borderId="6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3" fontId="10" fillId="0" borderId="4" xfId="0" applyNumberFormat="1" applyFont="1" applyBorder="1" applyAlignment="1">
      <alignment vertical="center"/>
    </xf>
    <xf numFmtId="3" fontId="10" fillId="0" borderId="5" xfId="0" applyNumberFormat="1" applyFont="1" applyBorder="1" applyAlignment="1">
      <alignment vertical="center"/>
    </xf>
    <xf numFmtId="0" fontId="2" fillId="0" borderId="5" xfId="0" applyFont="1" applyBorder="1" applyAlignment="1">
      <alignment vertical="center" wrapText="1"/>
    </xf>
    <xf numFmtId="0" fontId="8" fillId="3" borderId="53" xfId="0" applyFont="1" applyFill="1" applyBorder="1" applyAlignment="1">
      <alignment vertical="center"/>
    </xf>
    <xf numFmtId="0" fontId="8" fillId="3" borderId="55" xfId="0" applyFont="1" applyFill="1" applyBorder="1" applyAlignment="1">
      <alignment vertical="center"/>
    </xf>
    <xf numFmtId="0" fontId="8" fillId="3" borderId="56" xfId="0" applyFont="1" applyFill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2" fillId="0" borderId="4" xfId="0" applyFont="1" applyBorder="1" applyAlignment="1">
      <alignment horizontal="center" vertical="center"/>
    </xf>
    <xf numFmtId="0" fontId="2" fillId="3" borderId="16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3" borderId="9" xfId="0" applyFont="1" applyFill="1" applyBorder="1" applyAlignment="1">
      <alignment vertical="center" wrapText="1"/>
    </xf>
    <xf numFmtId="0" fontId="3" fillId="3" borderId="10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2" fillId="3" borderId="10" xfId="0" applyFont="1" applyFill="1" applyBorder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3" fontId="8" fillId="2" borderId="6" xfId="0" applyNumberFormat="1" applyFont="1" applyFill="1" applyBorder="1" applyAlignment="1">
      <alignment vertical="center"/>
    </xf>
    <xf numFmtId="3" fontId="8" fillId="2" borderId="30" xfId="0" applyNumberFormat="1" applyFont="1" applyFill="1" applyBorder="1" applyAlignment="1">
      <alignment vertical="center"/>
    </xf>
    <xf numFmtId="3" fontId="8" fillId="2" borderId="12" xfId="0" applyNumberFormat="1" applyFont="1" applyFill="1" applyBorder="1" applyAlignment="1">
      <alignment vertical="center"/>
    </xf>
    <xf numFmtId="3" fontId="8" fillId="2" borderId="15" xfId="0" applyNumberFormat="1" applyFont="1" applyFill="1" applyBorder="1" applyAlignment="1">
      <alignment vertical="center"/>
    </xf>
    <xf numFmtId="3" fontId="8" fillId="2" borderId="16" xfId="0" applyNumberFormat="1" applyFont="1" applyFill="1" applyBorder="1" applyAlignment="1">
      <alignment vertical="center"/>
    </xf>
    <xf numFmtId="0" fontId="8" fillId="2" borderId="3" xfId="0" applyFont="1" applyFill="1" applyBorder="1" applyAlignment="1">
      <alignment vertical="center"/>
    </xf>
    <xf numFmtId="0" fontId="2" fillId="3" borderId="7" xfId="0" applyFont="1" applyFill="1" applyBorder="1" applyAlignment="1">
      <alignment horizontal="center" vertical="center"/>
    </xf>
    <xf numFmtId="0" fontId="0" fillId="3" borderId="14" xfId="0" applyFill="1" applyBorder="1" applyAlignment="1">
      <alignment vertical="center"/>
    </xf>
    <xf numFmtId="0" fontId="0" fillId="3" borderId="2" xfId="0" applyFill="1" applyBorder="1" applyAlignment="1">
      <alignment vertical="center"/>
    </xf>
    <xf numFmtId="0" fontId="0" fillId="3" borderId="43" xfId="0" applyFill="1" applyBorder="1" applyAlignment="1">
      <alignment vertical="center"/>
    </xf>
    <xf numFmtId="0" fontId="0" fillId="3" borderId="69" xfId="0" applyFill="1" applyBorder="1" applyAlignment="1">
      <alignment vertical="center"/>
    </xf>
    <xf numFmtId="0" fontId="0" fillId="3" borderId="70" xfId="0" applyFill="1" applyBorder="1" applyAlignment="1">
      <alignment vertical="center"/>
    </xf>
    <xf numFmtId="3" fontId="3" fillId="3" borderId="32" xfId="0" applyNumberFormat="1" applyFont="1" applyFill="1" applyBorder="1" applyAlignment="1">
      <alignment vertical="center"/>
    </xf>
    <xf numFmtId="3" fontId="3" fillId="3" borderId="71" xfId="0" applyNumberFormat="1" applyFont="1" applyFill="1" applyBorder="1" applyAlignment="1">
      <alignment vertical="center"/>
    </xf>
    <xf numFmtId="3" fontId="3" fillId="3" borderId="11" xfId="0" applyNumberFormat="1" applyFont="1" applyFill="1" applyBorder="1" applyAlignment="1">
      <alignment vertical="center"/>
    </xf>
    <xf numFmtId="3" fontId="3" fillId="3" borderId="13" xfId="0" applyNumberFormat="1" applyFont="1" applyFill="1" applyBorder="1" applyAlignment="1">
      <alignment vertical="center"/>
    </xf>
    <xf numFmtId="3" fontId="2" fillId="3" borderId="69" xfId="0" applyNumberFormat="1" applyFont="1" applyFill="1" applyBorder="1" applyAlignment="1">
      <alignment vertical="center"/>
    </xf>
    <xf numFmtId="0" fontId="2" fillId="0" borderId="4" xfId="0" applyFont="1" applyBorder="1" applyAlignment="1">
      <alignment horizontal="center" vertical="center"/>
    </xf>
    <xf numFmtId="0" fontId="0" fillId="3" borderId="8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3" xfId="0" applyFill="1" applyBorder="1" applyAlignment="1">
      <alignment vertical="center"/>
    </xf>
    <xf numFmtId="3" fontId="2" fillId="3" borderId="16" xfId="0" applyNumberFormat="1" applyFont="1" applyFill="1" applyBorder="1" applyAlignment="1">
      <alignment vertical="center"/>
    </xf>
    <xf numFmtId="0" fontId="1" fillId="0" borderId="27" xfId="0" applyFont="1" applyBorder="1" applyAlignment="1">
      <alignment horizontal="center" vertical="center"/>
    </xf>
    <xf numFmtId="0" fontId="1" fillId="0" borderId="72" xfId="0" applyFont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0" borderId="53" xfId="0" applyFont="1" applyBorder="1" applyAlignment="1">
      <alignment horizontal="center" vertical="center" wrapText="1"/>
    </xf>
    <xf numFmtId="0" fontId="2" fillId="0" borderId="55" xfId="0" applyFont="1" applyBorder="1" applyAlignment="1">
      <alignment horizontal="center" vertical="center" wrapText="1"/>
    </xf>
    <xf numFmtId="0" fontId="2" fillId="0" borderId="73" xfId="0" applyFont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/>
    </xf>
    <xf numFmtId="0" fontId="1" fillId="0" borderId="74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3" borderId="75" xfId="0" applyFont="1" applyFill="1" applyBorder="1" applyAlignment="1">
      <alignment horizontal="center" vertical="center" wrapText="1"/>
    </xf>
    <xf numFmtId="0" fontId="2" fillId="3" borderId="76" xfId="0" applyFont="1" applyFill="1" applyBorder="1" applyAlignment="1">
      <alignment horizontal="center" vertical="center" wrapText="1"/>
    </xf>
    <xf numFmtId="0" fontId="2" fillId="3" borderId="77" xfId="0" applyFont="1" applyFill="1" applyBorder="1" applyAlignment="1">
      <alignment horizontal="center" vertical="center" wrapText="1"/>
    </xf>
    <xf numFmtId="0" fontId="2" fillId="0" borderId="78" xfId="0" applyFont="1" applyBorder="1" applyAlignment="1">
      <alignment horizontal="center" vertical="center"/>
    </xf>
    <xf numFmtId="0" fontId="2" fillId="0" borderId="56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 wrapText="1"/>
    </xf>
    <xf numFmtId="0" fontId="2" fillId="0" borderId="79" xfId="0" applyFont="1" applyBorder="1" applyAlignment="1">
      <alignment horizontal="center" vertical="center" wrapText="1"/>
    </xf>
    <xf numFmtId="0" fontId="2" fillId="0" borderId="80" xfId="0" applyFont="1" applyBorder="1" applyAlignment="1">
      <alignment horizontal="center" vertical="center" wrapText="1"/>
    </xf>
    <xf numFmtId="0" fontId="2" fillId="0" borderId="81" xfId="0" applyFont="1" applyBorder="1" applyAlignment="1">
      <alignment horizontal="center" vertical="center" wrapText="1"/>
    </xf>
    <xf numFmtId="0" fontId="2" fillId="0" borderId="8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83" xfId="0" applyFont="1" applyBorder="1" applyAlignment="1">
      <alignment horizontal="center" vertical="center" wrapText="1"/>
    </xf>
    <xf numFmtId="0" fontId="2" fillId="0" borderId="3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3" fontId="2" fillId="3" borderId="84" xfId="0" applyNumberFormat="1" applyFont="1" applyFill="1" applyBorder="1" applyAlignment="1">
      <alignment vertical="center"/>
    </xf>
    <xf numFmtId="0" fontId="0" fillId="3" borderId="85" xfId="0" applyFill="1" applyBorder="1" applyAlignment="1">
      <alignment vertical="center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3" fontId="3" fillId="3" borderId="86" xfId="0" applyNumberFormat="1" applyFont="1" applyFill="1" applyBorder="1" applyAlignment="1">
      <alignment vertical="center"/>
    </xf>
    <xf numFmtId="3" fontId="3" fillId="3" borderId="87" xfId="0" applyNumberFormat="1" applyFont="1" applyFill="1" applyBorder="1" applyAlignment="1">
      <alignment vertical="center"/>
    </xf>
    <xf numFmtId="3" fontId="3" fillId="3" borderId="12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0" fontId="2" fillId="3" borderId="2" xfId="0" applyFont="1" applyFill="1" applyBorder="1" applyAlignment="1">
      <alignment horizontal="left" vertical="center"/>
    </xf>
    <xf numFmtId="0" fontId="2" fillId="3" borderId="3" xfId="0" applyFont="1" applyFill="1" applyBorder="1" applyAlignment="1">
      <alignment horizontal="left" vertical="center"/>
    </xf>
    <xf numFmtId="0" fontId="0" fillId="0" borderId="5" xfId="0" applyBorder="1" applyAlignment="1">
      <alignment vertical="center"/>
    </xf>
    <xf numFmtId="3" fontId="3" fillId="3" borderId="18" xfId="0" applyNumberFormat="1" applyFont="1" applyFill="1" applyBorder="1" applyAlignment="1">
      <alignment vertical="center"/>
    </xf>
    <xf numFmtId="3" fontId="3" fillId="3" borderId="88" xfId="0" applyNumberFormat="1" applyFont="1" applyFill="1" applyBorder="1" applyAlignment="1">
      <alignment vertical="center"/>
    </xf>
    <xf numFmtId="3" fontId="3" fillId="3" borderId="85" xfId="0" applyNumberFormat="1" applyFont="1" applyFill="1" applyBorder="1" applyAlignment="1">
      <alignment vertical="center"/>
    </xf>
    <xf numFmtId="0" fontId="2" fillId="0" borderId="55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7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7"/>
  <sheetViews>
    <sheetView showZeros="0" tabSelected="1" zoomScaleSheetLayoutView="100" workbookViewId="0" topLeftCell="C1">
      <selection activeCell="I3" sqref="I3:L3"/>
    </sheetView>
  </sheetViews>
  <sheetFormatPr defaultColWidth="9.00390625" defaultRowHeight="12.75"/>
  <cols>
    <col min="1" max="1" width="4.25390625" style="1" customWidth="1"/>
    <col min="2" max="2" width="6.375" style="1" customWidth="1"/>
    <col min="3" max="3" width="5.25390625" style="1" customWidth="1"/>
    <col min="4" max="4" width="42.125" style="1" customWidth="1"/>
    <col min="5" max="5" width="11.00390625" style="1" customWidth="1"/>
    <col min="6" max="6" width="10.00390625" style="1" customWidth="1"/>
    <col min="7" max="7" width="9.25390625" style="1" customWidth="1"/>
    <col min="8" max="8" width="10.625" style="1" customWidth="1"/>
    <col min="9" max="10" width="9.75390625" style="1" customWidth="1"/>
    <col min="11" max="11" width="9.625" style="1" customWidth="1"/>
    <col min="12" max="12" width="9.125" style="1" customWidth="1"/>
    <col min="13" max="13" width="7.125" style="1" customWidth="1"/>
    <col min="14" max="14" width="10.125" style="1" bestFit="1" customWidth="1"/>
    <col min="15" max="16384" width="9.125" style="1" customWidth="1"/>
  </cols>
  <sheetData>
    <row r="1" spans="9:13" ht="12.75" customHeight="1">
      <c r="I1" s="332" t="s">
        <v>227</v>
      </c>
      <c r="J1" s="332"/>
      <c r="K1" s="332"/>
      <c r="L1" s="332"/>
      <c r="M1" s="169"/>
    </row>
    <row r="2" spans="11:13" ht="3" customHeight="1">
      <c r="K2" s="142"/>
      <c r="L2" s="142"/>
      <c r="M2" s="142"/>
    </row>
    <row r="3" spans="9:13" ht="15" customHeight="1">
      <c r="I3" s="333" t="s">
        <v>319</v>
      </c>
      <c r="J3" s="333"/>
      <c r="K3" s="333"/>
      <c r="L3" s="333"/>
      <c r="M3" s="142"/>
    </row>
    <row r="4" spans="4:13" ht="14.25" customHeight="1">
      <c r="D4" s="149"/>
      <c r="F4" s="149"/>
      <c r="G4" s="149"/>
      <c r="H4" s="149"/>
      <c r="I4" s="333" t="s">
        <v>308</v>
      </c>
      <c r="J4" s="333"/>
      <c r="K4" s="333"/>
      <c r="L4" s="333"/>
      <c r="M4" s="142"/>
    </row>
    <row r="5" spans="4:13" ht="12" customHeight="1">
      <c r="D5" s="149"/>
      <c r="I5" s="333" t="s">
        <v>317</v>
      </c>
      <c r="J5" s="333"/>
      <c r="K5" s="333"/>
      <c r="L5" s="333"/>
      <c r="M5" s="142"/>
    </row>
    <row r="6" spans="1:13" ht="12.75" customHeight="1">
      <c r="A6" s="343" t="s">
        <v>282</v>
      </c>
      <c r="B6" s="343"/>
      <c r="C6" s="331"/>
      <c r="D6" s="331"/>
      <c r="E6" s="331"/>
      <c r="F6" s="331"/>
      <c r="G6" s="331"/>
      <c r="H6" s="331"/>
      <c r="I6" s="331"/>
      <c r="J6" s="331"/>
      <c r="K6" s="331"/>
      <c r="L6" s="331"/>
      <c r="M6" s="121"/>
    </row>
    <row r="7" spans="1:13" ht="3.75" customHeight="1">
      <c r="A7" s="120"/>
      <c r="B7" s="120"/>
      <c r="C7" s="121"/>
      <c r="D7" s="198"/>
      <c r="E7" s="121"/>
      <c r="F7" s="121"/>
      <c r="G7" s="121"/>
      <c r="H7" s="121"/>
      <c r="I7" s="121"/>
      <c r="J7" s="121"/>
      <c r="K7" s="121"/>
      <c r="L7" s="121"/>
      <c r="M7" s="121"/>
    </row>
    <row r="8" spans="1:14" s="2" customFormat="1" ht="9.75" customHeight="1" thickBot="1">
      <c r="A8" s="371" t="s">
        <v>1</v>
      </c>
      <c r="B8" s="361" t="s">
        <v>158</v>
      </c>
      <c r="C8" s="372" t="s">
        <v>163</v>
      </c>
      <c r="D8" s="361" t="s">
        <v>159</v>
      </c>
      <c r="E8" s="361" t="s">
        <v>160</v>
      </c>
      <c r="F8" s="344" t="s">
        <v>220</v>
      </c>
      <c r="G8" s="344" t="s">
        <v>309</v>
      </c>
      <c r="H8" s="350" t="s">
        <v>170</v>
      </c>
      <c r="I8" s="351"/>
      <c r="J8" s="351"/>
      <c r="K8" s="351"/>
      <c r="L8" s="352"/>
      <c r="M8" s="344" t="s">
        <v>173</v>
      </c>
      <c r="N8" s="15" t="s">
        <v>94</v>
      </c>
    </row>
    <row r="9" spans="1:13" s="2" customFormat="1" ht="10.5" customHeight="1">
      <c r="A9" s="371"/>
      <c r="B9" s="361"/>
      <c r="C9" s="335"/>
      <c r="D9" s="361"/>
      <c r="E9" s="361"/>
      <c r="F9" s="345"/>
      <c r="G9" s="345"/>
      <c r="H9" s="353">
        <v>2009</v>
      </c>
      <c r="I9" s="354"/>
      <c r="J9" s="354"/>
      <c r="K9" s="354"/>
      <c r="L9" s="355"/>
      <c r="M9" s="345"/>
    </row>
    <row r="10" spans="1:13" s="2" customFormat="1" ht="9.75" customHeight="1">
      <c r="A10" s="371"/>
      <c r="B10" s="361"/>
      <c r="C10" s="335"/>
      <c r="D10" s="361"/>
      <c r="E10" s="361"/>
      <c r="F10" s="345"/>
      <c r="G10" s="345"/>
      <c r="H10" s="356" t="s">
        <v>294</v>
      </c>
      <c r="I10" s="358" t="s">
        <v>161</v>
      </c>
      <c r="J10" s="348" t="s">
        <v>288</v>
      </c>
      <c r="K10" s="344" t="s">
        <v>246</v>
      </c>
      <c r="L10" s="345" t="s">
        <v>167</v>
      </c>
      <c r="M10" s="345"/>
    </row>
    <row r="11" spans="1:14" s="2" customFormat="1" ht="26.25" customHeight="1">
      <c r="A11" s="371"/>
      <c r="B11" s="361"/>
      <c r="C11" s="335"/>
      <c r="D11" s="361"/>
      <c r="E11" s="361"/>
      <c r="F11" s="346"/>
      <c r="G11" s="346"/>
      <c r="H11" s="356"/>
      <c r="I11" s="358"/>
      <c r="J11" s="349"/>
      <c r="K11" s="346"/>
      <c r="L11" s="345"/>
      <c r="M11" s="346"/>
      <c r="N11" s="200"/>
    </row>
    <row r="12" spans="1:14" s="2" customFormat="1" ht="8.25" customHeight="1">
      <c r="A12" s="161">
        <v>1</v>
      </c>
      <c r="B12" s="161">
        <v>2</v>
      </c>
      <c r="C12" s="161">
        <v>3</v>
      </c>
      <c r="D12" s="161">
        <v>4</v>
      </c>
      <c r="E12" s="161">
        <v>5</v>
      </c>
      <c r="F12" s="161">
        <v>6</v>
      </c>
      <c r="G12" s="161">
        <v>7</v>
      </c>
      <c r="H12" s="171">
        <v>8</v>
      </c>
      <c r="I12" s="162">
        <v>9</v>
      </c>
      <c r="J12" s="162">
        <v>10</v>
      </c>
      <c r="K12" s="163">
        <v>11</v>
      </c>
      <c r="L12" s="163">
        <v>12</v>
      </c>
      <c r="M12" s="161">
        <v>13</v>
      </c>
      <c r="N12" s="200"/>
    </row>
    <row r="13" spans="1:15" s="2" customFormat="1" ht="17.25" customHeight="1">
      <c r="A13" s="253" t="s">
        <v>250</v>
      </c>
      <c r="B13" s="252"/>
      <c r="C13" s="252"/>
      <c r="D13" s="256" t="s">
        <v>251</v>
      </c>
      <c r="E13" s="254">
        <f aca="true" t="shared" si="0" ref="E13:L13">E14+E53+E110+E115+E118+E120+E134+E157+E164+E113</f>
        <v>220649474</v>
      </c>
      <c r="F13" s="254">
        <f t="shared" si="0"/>
        <v>33272100</v>
      </c>
      <c r="G13" s="254">
        <f t="shared" si="0"/>
        <v>689575</v>
      </c>
      <c r="H13" s="254">
        <f t="shared" si="0"/>
        <v>33961675</v>
      </c>
      <c r="I13" s="254">
        <f t="shared" si="0"/>
        <v>4984775</v>
      </c>
      <c r="J13" s="254">
        <f t="shared" si="0"/>
        <v>17000000</v>
      </c>
      <c r="K13" s="254">
        <f t="shared" si="0"/>
        <v>11140000</v>
      </c>
      <c r="L13" s="254">
        <f t="shared" si="0"/>
        <v>836900</v>
      </c>
      <c r="M13" s="255"/>
      <c r="N13" s="200">
        <f>F13+G13</f>
        <v>33961675</v>
      </c>
      <c r="O13" s="200">
        <f>L13+K13+J13+I13</f>
        <v>33961675</v>
      </c>
    </row>
    <row r="14" spans="1:14" s="3" customFormat="1" ht="15" customHeight="1">
      <c r="A14" s="247"/>
      <c r="B14" s="248"/>
      <c r="C14" s="249"/>
      <c r="D14" s="250" t="s">
        <v>164</v>
      </c>
      <c r="E14" s="251">
        <f aca="true" t="shared" si="1" ref="E14:J14">SUM(E15:E33,E40:E52)</f>
        <v>92050059</v>
      </c>
      <c r="F14" s="251">
        <f t="shared" si="1"/>
        <v>17352053</v>
      </c>
      <c r="G14" s="251">
        <f t="shared" si="1"/>
        <v>328900</v>
      </c>
      <c r="H14" s="251">
        <f t="shared" si="1"/>
        <v>17680953</v>
      </c>
      <c r="I14" s="251">
        <f>SUM(I15:I33,I40:I52)</f>
        <v>1345190</v>
      </c>
      <c r="J14" s="251">
        <f t="shared" si="1"/>
        <v>5195763</v>
      </c>
      <c r="K14" s="251">
        <v>11140000</v>
      </c>
      <c r="L14" s="251"/>
      <c r="M14" s="251"/>
      <c r="N14" s="206">
        <f>L14+K14+J14+I14</f>
        <v>17680953</v>
      </c>
    </row>
    <row r="15" spans="1:15" ht="14.25" customHeight="1">
      <c r="A15" s="181">
        <v>1</v>
      </c>
      <c r="B15" s="189" t="s">
        <v>162</v>
      </c>
      <c r="C15" s="181">
        <v>6050</v>
      </c>
      <c r="D15" s="211" t="s">
        <v>190</v>
      </c>
      <c r="E15" s="182">
        <v>45000</v>
      </c>
      <c r="F15" s="183">
        <v>45000</v>
      </c>
      <c r="G15" s="183"/>
      <c r="H15" s="184">
        <f>I15</f>
        <v>45000</v>
      </c>
      <c r="I15" s="183">
        <v>45000</v>
      </c>
      <c r="J15" s="183"/>
      <c r="K15" s="185"/>
      <c r="L15" s="185"/>
      <c r="M15" s="174" t="s">
        <v>172</v>
      </c>
      <c r="N15" s="149">
        <f>F14+G14</f>
        <v>17680953</v>
      </c>
      <c r="O15" s="149">
        <f>N14-N15</f>
        <v>0</v>
      </c>
    </row>
    <row r="16" spans="1:13" ht="20.25" customHeight="1">
      <c r="A16" s="181">
        <v>2</v>
      </c>
      <c r="B16" s="189" t="s">
        <v>162</v>
      </c>
      <c r="C16" s="181">
        <v>6050</v>
      </c>
      <c r="D16" s="175" t="s">
        <v>233</v>
      </c>
      <c r="E16" s="182">
        <v>117250</v>
      </c>
      <c r="F16" s="183">
        <v>117250</v>
      </c>
      <c r="G16" s="183"/>
      <c r="H16" s="184">
        <f>I16+J16+K16+L16</f>
        <v>117250</v>
      </c>
      <c r="I16" s="183">
        <v>4250</v>
      </c>
      <c r="J16" s="183">
        <v>113000</v>
      </c>
      <c r="K16" s="185"/>
      <c r="L16" s="185"/>
      <c r="M16" s="174" t="s">
        <v>172</v>
      </c>
    </row>
    <row r="17" spans="1:13" ht="20.25" customHeight="1">
      <c r="A17" s="181">
        <v>3</v>
      </c>
      <c r="B17" s="189" t="s">
        <v>162</v>
      </c>
      <c r="C17" s="181">
        <v>6050</v>
      </c>
      <c r="D17" s="175" t="s">
        <v>242</v>
      </c>
      <c r="E17" s="182">
        <v>261866</v>
      </c>
      <c r="F17" s="183">
        <v>18126</v>
      </c>
      <c r="G17" s="183">
        <v>121870</v>
      </c>
      <c r="H17" s="184">
        <f aca="true" t="shared" si="2" ref="H17:H41">I17+J17+K17+L17</f>
        <v>139996</v>
      </c>
      <c r="I17" s="183">
        <v>139996</v>
      </c>
      <c r="J17" s="183"/>
      <c r="K17" s="185"/>
      <c r="L17" s="185"/>
      <c r="M17" s="174" t="s">
        <v>172</v>
      </c>
    </row>
    <row r="18" spans="1:13" ht="20.25" customHeight="1">
      <c r="A18" s="181">
        <v>4</v>
      </c>
      <c r="B18" s="189" t="s">
        <v>162</v>
      </c>
      <c r="C18" s="181">
        <v>6050</v>
      </c>
      <c r="D18" s="175" t="s">
        <v>259</v>
      </c>
      <c r="E18" s="182">
        <v>149981</v>
      </c>
      <c r="F18" s="183">
        <v>10019</v>
      </c>
      <c r="G18" s="183">
        <v>69981</v>
      </c>
      <c r="H18" s="184">
        <f t="shared" si="2"/>
        <v>80000</v>
      </c>
      <c r="I18" s="183">
        <v>80000</v>
      </c>
      <c r="J18" s="183"/>
      <c r="K18" s="185"/>
      <c r="L18" s="185"/>
      <c r="M18" s="174" t="s">
        <v>172</v>
      </c>
    </row>
    <row r="19" spans="1:13" ht="20.25" customHeight="1">
      <c r="A19" s="181">
        <v>5</v>
      </c>
      <c r="B19" s="189" t="s">
        <v>162</v>
      </c>
      <c r="C19" s="181">
        <v>6050</v>
      </c>
      <c r="D19" s="175" t="s">
        <v>234</v>
      </c>
      <c r="E19" s="182">
        <v>155454</v>
      </c>
      <c r="F19" s="183">
        <v>155454</v>
      </c>
      <c r="G19" s="183"/>
      <c r="H19" s="184">
        <f t="shared" si="2"/>
        <v>155454</v>
      </c>
      <c r="I19" s="183"/>
      <c r="J19" s="183">
        <v>155454</v>
      </c>
      <c r="K19" s="185"/>
      <c r="L19" s="185"/>
      <c r="M19" s="174" t="s">
        <v>172</v>
      </c>
    </row>
    <row r="20" spans="1:13" ht="20.25" customHeight="1">
      <c r="A20" s="181">
        <v>6</v>
      </c>
      <c r="B20" s="189" t="s">
        <v>162</v>
      </c>
      <c r="C20" s="181">
        <v>6050</v>
      </c>
      <c r="D20" s="175" t="s">
        <v>237</v>
      </c>
      <c r="E20" s="182">
        <v>220000</v>
      </c>
      <c r="F20" s="183">
        <f>H20</f>
        <v>217560</v>
      </c>
      <c r="G20" s="183"/>
      <c r="H20" s="184">
        <f t="shared" si="2"/>
        <v>217560</v>
      </c>
      <c r="I20" s="183"/>
      <c r="J20" s="183">
        <v>217560</v>
      </c>
      <c r="K20" s="185"/>
      <c r="L20" s="185"/>
      <c r="M20" s="174" t="s">
        <v>172</v>
      </c>
    </row>
    <row r="21" spans="1:13" ht="19.5" customHeight="1">
      <c r="A21" s="181">
        <v>7</v>
      </c>
      <c r="B21" s="189" t="s">
        <v>162</v>
      </c>
      <c r="C21" s="181">
        <v>6050</v>
      </c>
      <c r="D21" s="175" t="s">
        <v>238</v>
      </c>
      <c r="E21" s="182">
        <v>63000</v>
      </c>
      <c r="F21" s="183">
        <v>63000</v>
      </c>
      <c r="G21" s="183"/>
      <c r="H21" s="184">
        <f t="shared" si="2"/>
        <v>63000</v>
      </c>
      <c r="I21" s="183">
        <v>3000</v>
      </c>
      <c r="J21" s="183">
        <v>60000</v>
      </c>
      <c r="K21" s="185"/>
      <c r="L21" s="185"/>
      <c r="M21" s="174" t="s">
        <v>172</v>
      </c>
    </row>
    <row r="22" spans="1:13" ht="19.5" customHeight="1">
      <c r="A22" s="181">
        <v>8</v>
      </c>
      <c r="B22" s="189" t="s">
        <v>162</v>
      </c>
      <c r="C22" s="181">
        <v>6050</v>
      </c>
      <c r="D22" s="175" t="s">
        <v>260</v>
      </c>
      <c r="E22" s="182">
        <v>80000</v>
      </c>
      <c r="F22" s="183">
        <v>80000</v>
      </c>
      <c r="G22" s="183"/>
      <c r="H22" s="184">
        <f t="shared" si="2"/>
        <v>80000</v>
      </c>
      <c r="I22" s="183">
        <v>2000</v>
      </c>
      <c r="J22" s="183">
        <v>78000</v>
      </c>
      <c r="K22" s="185"/>
      <c r="L22" s="185"/>
      <c r="M22" s="174" t="s">
        <v>172</v>
      </c>
    </row>
    <row r="23" spans="1:13" ht="12.75" customHeight="1">
      <c r="A23" s="181">
        <v>9</v>
      </c>
      <c r="B23" s="189" t="s">
        <v>162</v>
      </c>
      <c r="C23" s="181">
        <v>6050</v>
      </c>
      <c r="D23" s="175" t="s">
        <v>243</v>
      </c>
      <c r="E23" s="182">
        <v>130000</v>
      </c>
      <c r="F23" s="183">
        <v>130000</v>
      </c>
      <c r="G23" s="183"/>
      <c r="H23" s="184">
        <f t="shared" si="2"/>
        <v>130000</v>
      </c>
      <c r="I23" s="183">
        <v>30000</v>
      </c>
      <c r="J23" s="183">
        <v>100000</v>
      </c>
      <c r="K23" s="185"/>
      <c r="L23" s="185"/>
      <c r="M23" s="174" t="s">
        <v>172</v>
      </c>
    </row>
    <row r="24" spans="1:13" ht="21" customHeight="1">
      <c r="A24" s="181">
        <v>10</v>
      </c>
      <c r="B24" s="189" t="s">
        <v>162</v>
      </c>
      <c r="C24" s="181">
        <v>6050</v>
      </c>
      <c r="D24" s="175" t="s">
        <v>271</v>
      </c>
      <c r="E24" s="182">
        <v>62000</v>
      </c>
      <c r="F24" s="183">
        <v>62000</v>
      </c>
      <c r="G24" s="183"/>
      <c r="H24" s="184">
        <f t="shared" si="2"/>
        <v>62000</v>
      </c>
      <c r="I24" s="183"/>
      <c r="J24" s="183">
        <v>62000</v>
      </c>
      <c r="K24" s="185"/>
      <c r="L24" s="185"/>
      <c r="M24" s="174" t="s">
        <v>172</v>
      </c>
    </row>
    <row r="25" spans="1:14" ht="27" customHeight="1">
      <c r="A25" s="181">
        <v>11</v>
      </c>
      <c r="B25" s="189" t="s">
        <v>162</v>
      </c>
      <c r="C25" s="181">
        <v>6050</v>
      </c>
      <c r="D25" s="175" t="s">
        <v>182</v>
      </c>
      <c r="E25" s="182">
        <v>2238603</v>
      </c>
      <c r="F25" s="183">
        <v>2189750</v>
      </c>
      <c r="G25" s="183"/>
      <c r="H25" s="184">
        <v>2189750</v>
      </c>
      <c r="I25" s="183">
        <v>2750</v>
      </c>
      <c r="J25" s="183">
        <v>777000</v>
      </c>
      <c r="K25" s="287" t="s">
        <v>291</v>
      </c>
      <c r="L25" s="185"/>
      <c r="M25" s="174" t="s">
        <v>172</v>
      </c>
      <c r="N25" s="173"/>
    </row>
    <row r="26" spans="1:13" ht="15" customHeight="1">
      <c r="A26" s="181">
        <v>12</v>
      </c>
      <c r="B26" s="189" t="s">
        <v>162</v>
      </c>
      <c r="C26" s="181">
        <v>6050</v>
      </c>
      <c r="D26" s="175" t="s">
        <v>178</v>
      </c>
      <c r="E26" s="182">
        <v>933262</v>
      </c>
      <c r="F26" s="183">
        <v>599611</v>
      </c>
      <c r="G26" s="183"/>
      <c r="H26" s="184">
        <f t="shared" si="2"/>
        <v>599611</v>
      </c>
      <c r="I26" s="183"/>
      <c r="J26" s="183">
        <v>599611</v>
      </c>
      <c r="K26" s="185"/>
      <c r="L26" s="185"/>
      <c r="M26" s="174" t="s">
        <v>172</v>
      </c>
    </row>
    <row r="27" spans="1:14" ht="15" customHeight="1">
      <c r="A27" s="181">
        <v>13</v>
      </c>
      <c r="B27" s="189" t="s">
        <v>162</v>
      </c>
      <c r="C27" s="181">
        <v>6050</v>
      </c>
      <c r="D27" s="175" t="s">
        <v>210</v>
      </c>
      <c r="E27" s="182">
        <v>20740</v>
      </c>
      <c r="F27" s="183">
        <v>20740</v>
      </c>
      <c r="G27" s="183"/>
      <c r="H27" s="184">
        <f t="shared" si="2"/>
        <v>20740</v>
      </c>
      <c r="I27" s="183"/>
      <c r="J27" s="183">
        <v>20740</v>
      </c>
      <c r="K27" s="183"/>
      <c r="L27" s="185"/>
      <c r="M27" s="174" t="s">
        <v>172</v>
      </c>
      <c r="N27" s="174" t="s">
        <v>172</v>
      </c>
    </row>
    <row r="28" spans="1:13" ht="12" customHeight="1">
      <c r="A28" s="181">
        <v>14</v>
      </c>
      <c r="B28" s="189" t="s">
        <v>162</v>
      </c>
      <c r="C28" s="181">
        <v>6060</v>
      </c>
      <c r="D28" s="175" t="s">
        <v>192</v>
      </c>
      <c r="E28" s="182">
        <v>452717</v>
      </c>
      <c r="F28" s="183">
        <v>452717</v>
      </c>
      <c r="G28" s="183"/>
      <c r="H28" s="184">
        <f t="shared" si="2"/>
        <v>452717</v>
      </c>
      <c r="I28" s="183"/>
      <c r="J28" s="183">
        <v>452717</v>
      </c>
      <c r="K28" s="185"/>
      <c r="L28" s="185"/>
      <c r="M28" s="174" t="s">
        <v>193</v>
      </c>
    </row>
    <row r="29" spans="1:13" ht="12" customHeight="1">
      <c r="A29" s="181">
        <v>15</v>
      </c>
      <c r="B29" s="189" t="s">
        <v>162</v>
      </c>
      <c r="C29" s="181">
        <v>6050</v>
      </c>
      <c r="D29" s="175" t="s">
        <v>272</v>
      </c>
      <c r="E29" s="182">
        <v>188714</v>
      </c>
      <c r="F29" s="183">
        <v>188714</v>
      </c>
      <c r="G29" s="183"/>
      <c r="H29" s="184">
        <f t="shared" si="2"/>
        <v>188714</v>
      </c>
      <c r="I29" s="183">
        <v>8714</v>
      </c>
      <c r="J29" s="183">
        <v>180000</v>
      </c>
      <c r="K29" s="185"/>
      <c r="L29" s="185"/>
      <c r="M29" s="174" t="s">
        <v>172</v>
      </c>
    </row>
    <row r="30" spans="1:13" ht="20.25" customHeight="1">
      <c r="A30" s="181">
        <v>16</v>
      </c>
      <c r="B30" s="189" t="s">
        <v>162</v>
      </c>
      <c r="C30" s="181">
        <v>6050</v>
      </c>
      <c r="D30" s="175" t="s">
        <v>258</v>
      </c>
      <c r="E30" s="182">
        <v>133708</v>
      </c>
      <c r="F30" s="183">
        <v>133708</v>
      </c>
      <c r="G30" s="183"/>
      <c r="H30" s="184">
        <f t="shared" si="2"/>
        <v>133708</v>
      </c>
      <c r="I30" s="183"/>
      <c r="J30" s="183">
        <v>133708</v>
      </c>
      <c r="K30" s="185"/>
      <c r="L30" s="185"/>
      <c r="M30" s="174" t="s">
        <v>172</v>
      </c>
    </row>
    <row r="31" spans="1:13" ht="21.75" customHeight="1">
      <c r="A31" s="181">
        <v>17</v>
      </c>
      <c r="B31" s="190" t="s">
        <v>162</v>
      </c>
      <c r="C31" s="181">
        <v>6050</v>
      </c>
      <c r="D31" s="175" t="s">
        <v>177</v>
      </c>
      <c r="E31" s="182">
        <v>15761507</v>
      </c>
      <c r="F31" s="183">
        <v>6420289</v>
      </c>
      <c r="G31" s="183"/>
      <c r="H31" s="184">
        <v>6420289</v>
      </c>
      <c r="I31" s="183">
        <v>90289</v>
      </c>
      <c r="J31" s="183"/>
      <c r="K31" s="288" t="s">
        <v>292</v>
      </c>
      <c r="L31" s="185"/>
      <c r="M31" s="174" t="s">
        <v>172</v>
      </c>
    </row>
    <row r="32" spans="1:13" ht="19.5" customHeight="1">
      <c r="A32" s="181">
        <v>18</v>
      </c>
      <c r="B32" s="189" t="s">
        <v>162</v>
      </c>
      <c r="C32" s="181">
        <v>6050</v>
      </c>
      <c r="D32" s="199" t="s">
        <v>183</v>
      </c>
      <c r="E32" s="182">
        <v>82200</v>
      </c>
      <c r="F32" s="183">
        <v>70000</v>
      </c>
      <c r="G32" s="183"/>
      <c r="H32" s="184">
        <f t="shared" si="2"/>
        <v>70000</v>
      </c>
      <c r="I32" s="197"/>
      <c r="J32" s="197">
        <v>70000</v>
      </c>
      <c r="K32" s="201"/>
      <c r="L32" s="201"/>
      <c r="M32" s="174" t="s">
        <v>172</v>
      </c>
    </row>
    <row r="33" spans="1:13" ht="15" customHeight="1">
      <c r="A33" s="181">
        <v>19</v>
      </c>
      <c r="B33" s="189" t="s">
        <v>162</v>
      </c>
      <c r="C33" s="181">
        <v>6050</v>
      </c>
      <c r="D33" s="175" t="s">
        <v>244</v>
      </c>
      <c r="E33" s="182">
        <v>80000</v>
      </c>
      <c r="F33" s="183">
        <v>80000</v>
      </c>
      <c r="G33" s="183"/>
      <c r="H33" s="184">
        <f t="shared" si="2"/>
        <v>80000</v>
      </c>
      <c r="I33" s="183">
        <v>3000</v>
      </c>
      <c r="J33" s="183">
        <v>77000</v>
      </c>
      <c r="K33" s="185"/>
      <c r="L33" s="185"/>
      <c r="M33" s="174" t="s">
        <v>172</v>
      </c>
    </row>
    <row r="34" spans="1:13" ht="15" customHeight="1">
      <c r="A34" s="239"/>
      <c r="B34" s="289"/>
      <c r="C34" s="239"/>
      <c r="D34" s="237"/>
      <c r="E34" s="240"/>
      <c r="F34" s="241"/>
      <c r="G34" s="241"/>
      <c r="H34" s="241"/>
      <c r="I34" s="241"/>
      <c r="J34" s="241"/>
      <c r="K34" s="242"/>
      <c r="L34" s="242"/>
      <c r="M34" s="238"/>
    </row>
    <row r="35" spans="1:13" ht="15" customHeight="1" thickBot="1">
      <c r="A35" s="371" t="s">
        <v>1</v>
      </c>
      <c r="B35" s="361" t="s">
        <v>158</v>
      </c>
      <c r="C35" s="372" t="s">
        <v>163</v>
      </c>
      <c r="D35" s="361" t="s">
        <v>159</v>
      </c>
      <c r="E35" s="361" t="s">
        <v>160</v>
      </c>
      <c r="F35" s="344" t="s">
        <v>220</v>
      </c>
      <c r="G35" s="344" t="str">
        <f>G8</f>
        <v>Zmiany Uchwałą Rady Gminy Lesznowola</v>
      </c>
      <c r="H35" s="350" t="s">
        <v>170</v>
      </c>
      <c r="I35" s="351"/>
      <c r="J35" s="351"/>
      <c r="K35" s="351"/>
      <c r="L35" s="352"/>
      <c r="M35" s="344" t="s">
        <v>173</v>
      </c>
    </row>
    <row r="36" spans="1:13" ht="15" customHeight="1">
      <c r="A36" s="371"/>
      <c r="B36" s="361"/>
      <c r="C36" s="335"/>
      <c r="D36" s="361"/>
      <c r="E36" s="361"/>
      <c r="F36" s="345"/>
      <c r="G36" s="345"/>
      <c r="H36" s="353">
        <v>2009</v>
      </c>
      <c r="I36" s="354"/>
      <c r="J36" s="354"/>
      <c r="K36" s="354"/>
      <c r="L36" s="355"/>
      <c r="M36" s="345"/>
    </row>
    <row r="37" spans="1:13" ht="15" customHeight="1">
      <c r="A37" s="371"/>
      <c r="B37" s="361"/>
      <c r="C37" s="335"/>
      <c r="D37" s="361"/>
      <c r="E37" s="361"/>
      <c r="F37" s="345"/>
      <c r="G37" s="345"/>
      <c r="H37" s="356" t="str">
        <f>H10</f>
        <v>Planowane nakłady ogółem po zmianach  (9+10+11+12)</v>
      </c>
      <c r="I37" s="358" t="s">
        <v>161</v>
      </c>
      <c r="J37" s="348" t="s">
        <v>288</v>
      </c>
      <c r="K37" s="344" t="s">
        <v>246</v>
      </c>
      <c r="L37" s="345" t="s">
        <v>167</v>
      </c>
      <c r="M37" s="345"/>
    </row>
    <row r="38" spans="1:13" ht="26.25" customHeight="1">
      <c r="A38" s="371"/>
      <c r="B38" s="361"/>
      <c r="C38" s="336"/>
      <c r="D38" s="361"/>
      <c r="E38" s="361"/>
      <c r="F38" s="346"/>
      <c r="G38" s="346"/>
      <c r="H38" s="357"/>
      <c r="I38" s="349"/>
      <c r="J38" s="349"/>
      <c r="K38" s="346"/>
      <c r="L38" s="346"/>
      <c r="M38" s="346"/>
    </row>
    <row r="39" spans="1:13" ht="9.75" customHeight="1">
      <c r="A39" s="161">
        <v>1</v>
      </c>
      <c r="B39" s="161">
        <v>2</v>
      </c>
      <c r="C39" s="161">
        <v>3</v>
      </c>
      <c r="D39" s="161">
        <v>4</v>
      </c>
      <c r="E39" s="161">
        <v>5</v>
      </c>
      <c r="F39" s="161">
        <v>6</v>
      </c>
      <c r="G39" s="161">
        <v>7</v>
      </c>
      <c r="H39" s="171">
        <v>8</v>
      </c>
      <c r="I39" s="162">
        <v>9</v>
      </c>
      <c r="J39" s="284">
        <v>10</v>
      </c>
      <c r="K39" s="162">
        <v>11</v>
      </c>
      <c r="L39" s="284">
        <v>12</v>
      </c>
      <c r="M39" s="162">
        <v>13</v>
      </c>
    </row>
    <row r="40" spans="1:13" ht="18.75" customHeight="1">
      <c r="A40" s="181">
        <v>20</v>
      </c>
      <c r="B40" s="189" t="s">
        <v>162</v>
      </c>
      <c r="C40" s="181">
        <v>6050</v>
      </c>
      <c r="D40" s="175" t="s">
        <v>273</v>
      </c>
      <c r="E40" s="182">
        <v>284549</v>
      </c>
      <c r="F40" s="183">
        <v>10451</v>
      </c>
      <c r="G40" s="183">
        <v>137049</v>
      </c>
      <c r="H40" s="184">
        <f t="shared" si="2"/>
        <v>147500</v>
      </c>
      <c r="I40" s="183">
        <v>137049</v>
      </c>
      <c r="J40" s="183">
        <v>10451</v>
      </c>
      <c r="K40" s="185"/>
      <c r="L40" s="185"/>
      <c r="M40" s="174" t="s">
        <v>172</v>
      </c>
    </row>
    <row r="41" spans="1:13" ht="12" customHeight="1">
      <c r="A41" s="181">
        <v>21</v>
      </c>
      <c r="B41" s="190" t="s">
        <v>162</v>
      </c>
      <c r="C41" s="181">
        <v>6050</v>
      </c>
      <c r="D41" s="175" t="s">
        <v>185</v>
      </c>
      <c r="E41" s="182">
        <v>212108</v>
      </c>
      <c r="F41" s="183">
        <v>109546</v>
      </c>
      <c r="G41" s="183"/>
      <c r="H41" s="184">
        <f t="shared" si="2"/>
        <v>109546</v>
      </c>
      <c r="I41" s="197"/>
      <c r="J41" s="197">
        <v>109546</v>
      </c>
      <c r="K41" s="201"/>
      <c r="L41" s="201"/>
      <c r="M41" s="174" t="s">
        <v>172</v>
      </c>
    </row>
    <row r="42" spans="1:13" ht="21" customHeight="1">
      <c r="A42" s="181">
        <v>22</v>
      </c>
      <c r="B42" s="189" t="s">
        <v>162</v>
      </c>
      <c r="C42" s="181">
        <v>6050</v>
      </c>
      <c r="D42" s="209" t="s">
        <v>186</v>
      </c>
      <c r="E42" s="182">
        <v>4147514</v>
      </c>
      <c r="F42" s="183">
        <f>H42</f>
        <v>4062305</v>
      </c>
      <c r="G42" s="183"/>
      <c r="H42" s="184">
        <v>4062305</v>
      </c>
      <c r="I42" s="183"/>
      <c r="J42" s="183">
        <v>662305</v>
      </c>
      <c r="K42" s="288" t="s">
        <v>293</v>
      </c>
      <c r="L42" s="185"/>
      <c r="M42" s="174" t="s">
        <v>172</v>
      </c>
    </row>
    <row r="43" spans="1:13" ht="17.25" customHeight="1">
      <c r="A43" s="181">
        <v>23</v>
      </c>
      <c r="B43" s="190" t="s">
        <v>162</v>
      </c>
      <c r="C43" s="181">
        <v>6050</v>
      </c>
      <c r="D43" s="175" t="s">
        <v>239</v>
      </c>
      <c r="E43" s="182">
        <v>314401</v>
      </c>
      <c r="F43" s="183">
        <v>311821</v>
      </c>
      <c r="G43" s="183"/>
      <c r="H43" s="184">
        <f>I43+J43+K44+L43</f>
        <v>311821</v>
      </c>
      <c r="I43" s="183">
        <v>311821</v>
      </c>
      <c r="J43" s="183"/>
      <c r="L43" s="185"/>
      <c r="M43" s="174" t="s">
        <v>172</v>
      </c>
    </row>
    <row r="44" spans="1:13" ht="12" customHeight="1">
      <c r="A44" s="181">
        <v>24</v>
      </c>
      <c r="B44" s="190" t="s">
        <v>162</v>
      </c>
      <c r="C44" s="181">
        <v>6050</v>
      </c>
      <c r="D44" s="175" t="s">
        <v>184</v>
      </c>
      <c r="E44" s="182">
        <v>326204</v>
      </c>
      <c r="F44" s="183">
        <v>323276</v>
      </c>
      <c r="G44" s="183"/>
      <c r="H44" s="184">
        <f>I44</f>
        <v>323276</v>
      </c>
      <c r="I44" s="197">
        <v>323276</v>
      </c>
      <c r="J44" s="197"/>
      <c r="K44" s="185"/>
      <c r="L44" s="201"/>
      <c r="M44" s="174" t="s">
        <v>172</v>
      </c>
    </row>
    <row r="45" spans="1:13" ht="17.25" customHeight="1">
      <c r="A45" s="181">
        <v>25</v>
      </c>
      <c r="B45" s="190" t="s">
        <v>162</v>
      </c>
      <c r="C45" s="181">
        <v>6050</v>
      </c>
      <c r="D45" s="175" t="s">
        <v>235</v>
      </c>
      <c r="E45" s="182">
        <v>147545</v>
      </c>
      <c r="F45" s="183">
        <v>147545</v>
      </c>
      <c r="G45" s="183"/>
      <c r="H45" s="184">
        <f aca="true" t="shared" si="3" ref="H45:H52">I45+J45+K45+L45</f>
        <v>147545</v>
      </c>
      <c r="I45" s="197">
        <v>3545</v>
      </c>
      <c r="J45" s="197">
        <v>144000</v>
      </c>
      <c r="K45" s="201"/>
      <c r="L45" s="201"/>
      <c r="M45" s="174" t="s">
        <v>172</v>
      </c>
    </row>
    <row r="46" spans="1:13" ht="11.25" customHeight="1">
      <c r="A46" s="181">
        <v>26</v>
      </c>
      <c r="B46" s="190" t="s">
        <v>162</v>
      </c>
      <c r="C46" s="181">
        <v>6050</v>
      </c>
      <c r="D46" s="175" t="s">
        <v>236</v>
      </c>
      <c r="E46" s="182">
        <v>104486</v>
      </c>
      <c r="F46" s="183">
        <v>104486</v>
      </c>
      <c r="G46" s="183"/>
      <c r="H46" s="184">
        <f t="shared" si="3"/>
        <v>104486</v>
      </c>
      <c r="I46" s="197">
        <v>10248</v>
      </c>
      <c r="J46" s="197">
        <v>94238</v>
      </c>
      <c r="K46" s="201"/>
      <c r="L46" s="201"/>
      <c r="M46" s="174" t="s">
        <v>172</v>
      </c>
    </row>
    <row r="47" spans="1:14" ht="12.75" customHeight="1">
      <c r="A47" s="330">
        <v>27</v>
      </c>
      <c r="B47" s="187" t="s">
        <v>162</v>
      </c>
      <c r="C47" s="154">
        <v>6050</v>
      </c>
      <c r="D47" s="314" t="s">
        <v>318</v>
      </c>
      <c r="E47" s="164">
        <v>6527553</v>
      </c>
      <c r="F47" s="153">
        <v>180897</v>
      </c>
      <c r="G47" s="153"/>
      <c r="H47" s="165">
        <f t="shared" si="3"/>
        <v>180897</v>
      </c>
      <c r="I47" s="153">
        <v>31262</v>
      </c>
      <c r="J47" s="153">
        <v>149635</v>
      </c>
      <c r="K47" s="192"/>
      <c r="L47" s="192"/>
      <c r="M47" s="344" t="s">
        <v>172</v>
      </c>
      <c r="N47" s="149">
        <f>E47+E48+E49</f>
        <v>35492553</v>
      </c>
    </row>
    <row r="48" spans="1:13" ht="12.75" customHeight="1">
      <c r="A48" s="330"/>
      <c r="B48" s="207" t="s">
        <v>162</v>
      </c>
      <c r="C48" s="176">
        <v>6058</v>
      </c>
      <c r="D48" s="314"/>
      <c r="E48" s="166">
        <v>21555000</v>
      </c>
      <c r="F48" s="158">
        <f>H48</f>
        <v>0</v>
      </c>
      <c r="G48" s="158"/>
      <c r="H48" s="170">
        <f t="shared" si="3"/>
        <v>0</v>
      </c>
      <c r="I48" s="158"/>
      <c r="J48" s="283"/>
      <c r="K48" s="208"/>
      <c r="L48" s="217"/>
      <c r="M48" s="345"/>
    </row>
    <row r="49" spans="1:13" ht="12.75" customHeight="1">
      <c r="A49" s="330"/>
      <c r="B49" s="188" t="s">
        <v>162</v>
      </c>
      <c r="C49" s="156">
        <v>6059</v>
      </c>
      <c r="D49" s="314"/>
      <c r="E49" s="196">
        <v>7410000</v>
      </c>
      <c r="F49" s="157"/>
      <c r="G49" s="157"/>
      <c r="H49" s="167">
        <f t="shared" si="3"/>
        <v>0</v>
      </c>
      <c r="I49" s="157"/>
      <c r="J49" s="157"/>
      <c r="K49" s="159"/>
      <c r="L49" s="223"/>
      <c r="M49" s="346"/>
    </row>
    <row r="50" spans="1:13" ht="12.75" customHeight="1">
      <c r="A50" s="330">
        <v>28</v>
      </c>
      <c r="B50" s="187" t="s">
        <v>162</v>
      </c>
      <c r="C50" s="154">
        <v>6050</v>
      </c>
      <c r="D50" s="314" t="s">
        <v>315</v>
      </c>
      <c r="E50" s="164">
        <v>6647097</v>
      </c>
      <c r="F50" s="153">
        <v>1047788</v>
      </c>
      <c r="G50" s="153"/>
      <c r="H50" s="165">
        <f t="shared" si="3"/>
        <v>1047788</v>
      </c>
      <c r="I50" s="153">
        <v>118990</v>
      </c>
      <c r="J50" s="153">
        <v>928798</v>
      </c>
      <c r="K50" s="152"/>
      <c r="L50" s="192"/>
      <c r="M50" s="344" t="s">
        <v>172</v>
      </c>
    </row>
    <row r="51" spans="1:13" ht="12.75" customHeight="1">
      <c r="A51" s="330"/>
      <c r="B51" s="207" t="s">
        <v>162</v>
      </c>
      <c r="C51" s="176">
        <v>6058</v>
      </c>
      <c r="D51" s="314"/>
      <c r="E51" s="166">
        <v>19711490</v>
      </c>
      <c r="F51" s="158"/>
      <c r="G51" s="158"/>
      <c r="H51" s="170">
        <f t="shared" si="3"/>
        <v>0</v>
      </c>
      <c r="I51" s="158"/>
      <c r="J51" s="283"/>
      <c r="K51" s="208"/>
      <c r="L51" s="217"/>
      <c r="M51" s="345"/>
    </row>
    <row r="52" spans="1:13" ht="12.75" customHeight="1">
      <c r="A52" s="330"/>
      <c r="B52" s="188" t="s">
        <v>162</v>
      </c>
      <c r="C52" s="156">
        <v>6059</v>
      </c>
      <c r="D52" s="314"/>
      <c r="E52" s="196">
        <v>3486110</v>
      </c>
      <c r="F52" s="157"/>
      <c r="G52" s="157"/>
      <c r="H52" s="167">
        <f t="shared" si="3"/>
        <v>0</v>
      </c>
      <c r="I52" s="157"/>
      <c r="J52" s="157"/>
      <c r="K52" s="159"/>
      <c r="L52" s="172"/>
      <c r="M52" s="346"/>
    </row>
    <row r="53" spans="1:15" s="3" customFormat="1" ht="15.75" customHeight="1">
      <c r="A53" s="275"/>
      <c r="B53" s="274"/>
      <c r="C53" s="276"/>
      <c r="D53" s="277" t="s">
        <v>165</v>
      </c>
      <c r="E53" s="225">
        <f aca="true" t="shared" si="4" ref="E53:J53">SUM(E54:E66,E76:E102)</f>
        <v>19717274</v>
      </c>
      <c r="F53" s="225">
        <f t="shared" si="4"/>
        <v>3936399</v>
      </c>
      <c r="G53" s="225">
        <f t="shared" si="4"/>
        <v>480330</v>
      </c>
      <c r="H53" s="225">
        <f t="shared" si="4"/>
        <v>4416729</v>
      </c>
      <c r="I53" s="225">
        <f t="shared" si="4"/>
        <v>1846530</v>
      </c>
      <c r="J53" s="225">
        <f t="shared" si="4"/>
        <v>2570199</v>
      </c>
      <c r="K53" s="225"/>
      <c r="L53" s="225">
        <f>SUM(L54:L66,L76:L102)</f>
        <v>0</v>
      </c>
      <c r="M53" s="225"/>
      <c r="N53" s="168">
        <f>L53+I53+J53</f>
        <v>4416729</v>
      </c>
      <c r="O53" s="150"/>
    </row>
    <row r="54" spans="1:15" ht="12.75" customHeight="1">
      <c r="A54" s="186">
        <v>29</v>
      </c>
      <c r="B54" s="181">
        <v>60013</v>
      </c>
      <c r="C54" s="181">
        <v>6050</v>
      </c>
      <c r="D54" s="175" t="s">
        <v>197</v>
      </c>
      <c r="E54" s="182">
        <v>66000</v>
      </c>
      <c r="F54" s="182">
        <v>66000</v>
      </c>
      <c r="G54" s="182"/>
      <c r="H54" s="184">
        <f>I54+J54+K54+L54</f>
        <v>66000</v>
      </c>
      <c r="I54" s="183"/>
      <c r="J54" s="183">
        <v>66000</v>
      </c>
      <c r="K54" s="185"/>
      <c r="L54" s="185"/>
      <c r="M54" s="174" t="s">
        <v>198</v>
      </c>
      <c r="N54" s="149">
        <f>F53+G53</f>
        <v>4416729</v>
      </c>
      <c r="O54" s="149"/>
    </row>
    <row r="55" spans="1:15" ht="20.25" customHeight="1">
      <c r="A55" s="186">
        <v>30</v>
      </c>
      <c r="B55" s="181">
        <v>60016</v>
      </c>
      <c r="C55" s="181">
        <v>6050</v>
      </c>
      <c r="D55" s="175" t="s">
        <v>302</v>
      </c>
      <c r="E55" s="182">
        <v>180671</v>
      </c>
      <c r="F55" s="183">
        <v>50671</v>
      </c>
      <c r="G55" s="183"/>
      <c r="H55" s="184">
        <f aca="true" t="shared" si="5" ref="H55:H78">I55+J55+K55+L55</f>
        <v>50671</v>
      </c>
      <c r="I55" s="183">
        <v>50671</v>
      </c>
      <c r="J55" s="183"/>
      <c r="K55" s="185"/>
      <c r="L55" s="185"/>
      <c r="M55" s="174" t="s">
        <v>198</v>
      </c>
      <c r="N55" s="149"/>
      <c r="O55" s="149"/>
    </row>
    <row r="56" spans="1:15" ht="18" customHeight="1">
      <c r="A56" s="186">
        <v>31</v>
      </c>
      <c r="B56" s="181">
        <v>60016</v>
      </c>
      <c r="C56" s="181">
        <v>6050</v>
      </c>
      <c r="D56" s="175" t="s">
        <v>263</v>
      </c>
      <c r="E56" s="182">
        <v>266811</v>
      </c>
      <c r="F56" s="183">
        <v>71611</v>
      </c>
      <c r="G56" s="183"/>
      <c r="H56" s="184">
        <f t="shared" si="5"/>
        <v>71611</v>
      </c>
      <c r="I56" s="183"/>
      <c r="J56" s="183">
        <v>71611</v>
      </c>
      <c r="K56" s="185"/>
      <c r="L56" s="185"/>
      <c r="M56" s="174" t="s">
        <v>198</v>
      </c>
      <c r="N56" s="149"/>
      <c r="O56" s="149"/>
    </row>
    <row r="57" spans="1:15" ht="18.75" customHeight="1">
      <c r="A57" s="186">
        <v>32</v>
      </c>
      <c r="B57" s="181">
        <v>60016</v>
      </c>
      <c r="C57" s="181">
        <v>6050</v>
      </c>
      <c r="D57" s="175" t="s">
        <v>312</v>
      </c>
      <c r="E57" s="182">
        <v>471878</v>
      </c>
      <c r="F57" s="183">
        <v>1000</v>
      </c>
      <c r="G57" s="183"/>
      <c r="H57" s="184">
        <f t="shared" si="5"/>
        <v>1000</v>
      </c>
      <c r="I57" s="183">
        <v>1000</v>
      </c>
      <c r="J57" s="183"/>
      <c r="K57" s="185"/>
      <c r="L57" s="185"/>
      <c r="M57" s="174" t="s">
        <v>198</v>
      </c>
      <c r="N57" s="149"/>
      <c r="O57" s="149"/>
    </row>
    <row r="58" spans="1:15" ht="11.25" customHeight="1">
      <c r="A58" s="186">
        <v>33</v>
      </c>
      <c r="B58" s="181">
        <v>60016</v>
      </c>
      <c r="C58" s="181">
        <v>6050</v>
      </c>
      <c r="D58" s="175" t="s">
        <v>202</v>
      </c>
      <c r="E58" s="182">
        <v>43920</v>
      </c>
      <c r="F58" s="183">
        <v>43920</v>
      </c>
      <c r="G58" s="183"/>
      <c r="H58" s="184">
        <f t="shared" si="5"/>
        <v>43920</v>
      </c>
      <c r="I58" s="183">
        <v>43920</v>
      </c>
      <c r="J58" s="183"/>
      <c r="K58" s="185"/>
      <c r="L58" s="185"/>
      <c r="M58" s="174" t="s">
        <v>198</v>
      </c>
      <c r="N58" s="149"/>
      <c r="O58" s="149"/>
    </row>
    <row r="59" spans="1:15" ht="11.25" customHeight="1">
      <c r="A59" s="186">
        <v>34</v>
      </c>
      <c r="B59" s="181">
        <v>60016</v>
      </c>
      <c r="C59" s="181">
        <v>6050</v>
      </c>
      <c r="D59" s="175" t="s">
        <v>203</v>
      </c>
      <c r="E59" s="182">
        <v>43920</v>
      </c>
      <c r="F59" s="183">
        <v>43920</v>
      </c>
      <c r="G59" s="183"/>
      <c r="H59" s="184">
        <f t="shared" si="5"/>
        <v>43920</v>
      </c>
      <c r="I59" s="183">
        <v>43920</v>
      </c>
      <c r="J59" s="183"/>
      <c r="K59" s="185"/>
      <c r="L59" s="185"/>
      <c r="M59" s="174" t="s">
        <v>198</v>
      </c>
      <c r="N59" s="149"/>
      <c r="O59" s="149"/>
    </row>
    <row r="60" spans="1:15" ht="18.75" customHeight="1">
      <c r="A60" s="186">
        <v>35</v>
      </c>
      <c r="B60" s="181">
        <v>60016</v>
      </c>
      <c r="C60" s="181">
        <v>6050</v>
      </c>
      <c r="D60" s="175" t="s">
        <v>275</v>
      </c>
      <c r="E60" s="182">
        <v>51362</v>
      </c>
      <c r="F60" s="183">
        <v>47092</v>
      </c>
      <c r="G60" s="183"/>
      <c r="H60" s="184">
        <f t="shared" si="5"/>
        <v>47092</v>
      </c>
      <c r="I60" s="183">
        <v>47092</v>
      </c>
      <c r="J60" s="183"/>
      <c r="K60" s="185"/>
      <c r="L60" s="185"/>
      <c r="M60" s="174" t="s">
        <v>198</v>
      </c>
      <c r="N60" s="149"/>
      <c r="O60" s="149"/>
    </row>
    <row r="61" spans="1:15" ht="12.75" customHeight="1">
      <c r="A61" s="186">
        <v>36</v>
      </c>
      <c r="B61" s="181">
        <v>60016</v>
      </c>
      <c r="C61" s="181">
        <v>6050</v>
      </c>
      <c r="D61" s="175" t="s">
        <v>211</v>
      </c>
      <c r="E61" s="182">
        <v>48800</v>
      </c>
      <c r="F61" s="183">
        <v>48800</v>
      </c>
      <c r="G61" s="183"/>
      <c r="H61" s="184">
        <f t="shared" si="5"/>
        <v>48800</v>
      </c>
      <c r="I61" s="183">
        <v>48800</v>
      </c>
      <c r="J61" s="183"/>
      <c r="K61" s="185"/>
      <c r="L61" s="185"/>
      <c r="M61" s="174" t="s">
        <v>198</v>
      </c>
      <c r="N61" s="149"/>
      <c r="O61" s="149"/>
    </row>
    <row r="62" spans="1:15" ht="12.75" customHeight="1">
      <c r="A62" s="186">
        <v>37</v>
      </c>
      <c r="B62" s="181">
        <v>60016</v>
      </c>
      <c r="C62" s="181">
        <v>6050</v>
      </c>
      <c r="D62" s="175" t="s">
        <v>216</v>
      </c>
      <c r="E62" s="182">
        <v>54900</v>
      </c>
      <c r="F62" s="183">
        <v>54900</v>
      </c>
      <c r="G62" s="183"/>
      <c r="H62" s="184">
        <f t="shared" si="5"/>
        <v>54900</v>
      </c>
      <c r="I62" s="183">
        <v>54900</v>
      </c>
      <c r="J62" s="183"/>
      <c r="K62" s="185"/>
      <c r="L62" s="185"/>
      <c r="M62" s="174" t="s">
        <v>198</v>
      </c>
      <c r="N62" s="149"/>
      <c r="O62" s="149"/>
    </row>
    <row r="63" spans="1:15" ht="11.25" customHeight="1">
      <c r="A63" s="186">
        <v>38</v>
      </c>
      <c r="B63" s="181">
        <v>60016</v>
      </c>
      <c r="C63" s="181">
        <v>6050</v>
      </c>
      <c r="D63" s="175" t="s">
        <v>223</v>
      </c>
      <c r="E63" s="182">
        <v>37942</v>
      </c>
      <c r="F63" s="183">
        <v>37942</v>
      </c>
      <c r="G63" s="183"/>
      <c r="H63" s="184">
        <f t="shared" si="5"/>
        <v>37942</v>
      </c>
      <c r="I63" s="183">
        <v>37942</v>
      </c>
      <c r="J63" s="183"/>
      <c r="K63" s="185"/>
      <c r="L63" s="185"/>
      <c r="M63" s="174" t="s">
        <v>198</v>
      </c>
      <c r="N63" s="149"/>
      <c r="O63" s="149"/>
    </row>
    <row r="64" spans="1:15" ht="11.25" customHeight="1">
      <c r="A64" s="186">
        <v>39</v>
      </c>
      <c r="B64" s="181">
        <v>60016</v>
      </c>
      <c r="C64" s="181">
        <v>6050</v>
      </c>
      <c r="D64" s="175" t="s">
        <v>224</v>
      </c>
      <c r="E64" s="182">
        <v>37942</v>
      </c>
      <c r="F64" s="183">
        <v>37942</v>
      </c>
      <c r="G64" s="183"/>
      <c r="H64" s="184">
        <f t="shared" si="5"/>
        <v>37942</v>
      </c>
      <c r="I64" s="183">
        <v>37942</v>
      </c>
      <c r="J64" s="183"/>
      <c r="K64" s="185"/>
      <c r="L64" s="185"/>
      <c r="M64" s="174" t="s">
        <v>198</v>
      </c>
      <c r="N64" s="149"/>
      <c r="O64" s="149"/>
    </row>
    <row r="65" spans="1:15" ht="48.75" customHeight="1">
      <c r="A65" s="186">
        <v>40</v>
      </c>
      <c r="B65" s="181">
        <v>60016</v>
      </c>
      <c r="C65" s="181">
        <v>6050</v>
      </c>
      <c r="D65" s="175" t="s">
        <v>267</v>
      </c>
      <c r="E65" s="182">
        <v>2330330</v>
      </c>
      <c r="F65" s="183">
        <v>6215</v>
      </c>
      <c r="G65" s="183">
        <v>480330</v>
      </c>
      <c r="H65" s="184">
        <f t="shared" si="5"/>
        <v>486545</v>
      </c>
      <c r="I65" s="183">
        <v>486545</v>
      </c>
      <c r="J65" s="183"/>
      <c r="K65" s="185"/>
      <c r="L65" s="185"/>
      <c r="M65" s="174" t="s">
        <v>198</v>
      </c>
      <c r="N65" s="149"/>
      <c r="O65" s="149"/>
    </row>
    <row r="66" spans="1:15" ht="19.5" customHeight="1">
      <c r="A66" s="186">
        <v>41</v>
      </c>
      <c r="B66" s="181">
        <v>60016</v>
      </c>
      <c r="C66" s="181">
        <v>6050</v>
      </c>
      <c r="D66" s="175" t="s">
        <v>311</v>
      </c>
      <c r="E66" s="182">
        <v>60000</v>
      </c>
      <c r="F66" s="183">
        <v>1000</v>
      </c>
      <c r="G66" s="183"/>
      <c r="H66" s="184">
        <f t="shared" si="5"/>
        <v>1000</v>
      </c>
      <c r="I66" s="183">
        <v>1000</v>
      </c>
      <c r="J66" s="183"/>
      <c r="K66" s="185"/>
      <c r="L66" s="185"/>
      <c r="M66" s="174" t="s">
        <v>198</v>
      </c>
      <c r="N66" s="149"/>
      <c r="O66" s="149"/>
    </row>
    <row r="67" spans="1:15" ht="9.75" customHeight="1">
      <c r="A67" s="239"/>
      <c r="B67" s="239"/>
      <c r="C67" s="239"/>
      <c r="D67" s="237"/>
      <c r="E67" s="240"/>
      <c r="F67" s="241"/>
      <c r="G67" s="241"/>
      <c r="H67" s="241"/>
      <c r="I67" s="241"/>
      <c r="J67" s="241"/>
      <c r="K67" s="242"/>
      <c r="L67" s="242"/>
      <c r="M67" s="238"/>
      <c r="N67" s="149"/>
      <c r="O67" s="149"/>
    </row>
    <row r="68" spans="1:15" ht="10.5" customHeight="1">
      <c r="A68" s="202"/>
      <c r="B68" s="202"/>
      <c r="C68" s="202"/>
      <c r="D68" s="203"/>
      <c r="E68" s="204"/>
      <c r="F68" s="205"/>
      <c r="G68" s="205"/>
      <c r="H68" s="205"/>
      <c r="I68" s="205"/>
      <c r="J68" s="205"/>
      <c r="K68" s="290"/>
      <c r="L68" s="290"/>
      <c r="M68" s="173"/>
      <c r="N68" s="149"/>
      <c r="O68" s="149"/>
    </row>
    <row r="69" spans="1:15" ht="4.5" customHeight="1">
      <c r="A69" s="202"/>
      <c r="B69" s="202"/>
      <c r="C69" s="202"/>
      <c r="D69" s="203"/>
      <c r="E69" s="204"/>
      <c r="F69" s="205"/>
      <c r="G69" s="205"/>
      <c r="H69" s="205"/>
      <c r="I69" s="205"/>
      <c r="J69" s="205"/>
      <c r="K69" s="290"/>
      <c r="L69" s="290"/>
      <c r="M69" s="173"/>
      <c r="N69" s="149"/>
      <c r="O69" s="149"/>
    </row>
    <row r="70" spans="1:15" ht="4.5" customHeight="1">
      <c r="A70" s="280"/>
      <c r="B70" s="280"/>
      <c r="C70" s="280"/>
      <c r="D70" s="278"/>
      <c r="E70" s="281"/>
      <c r="F70" s="282"/>
      <c r="G70" s="282"/>
      <c r="H70" s="282"/>
      <c r="I70" s="282"/>
      <c r="J70" s="282"/>
      <c r="K70" s="304"/>
      <c r="L70" s="304"/>
      <c r="M70" s="279"/>
      <c r="N70" s="149"/>
      <c r="O70" s="149"/>
    </row>
    <row r="71" spans="1:15" ht="9.75" customHeight="1" thickBot="1">
      <c r="A71" s="371" t="s">
        <v>1</v>
      </c>
      <c r="B71" s="361" t="s">
        <v>158</v>
      </c>
      <c r="C71" s="372" t="s">
        <v>163</v>
      </c>
      <c r="D71" s="361" t="s">
        <v>159</v>
      </c>
      <c r="E71" s="361" t="s">
        <v>160</v>
      </c>
      <c r="F71" s="344" t="s">
        <v>220</v>
      </c>
      <c r="G71" s="347" t="str">
        <f>G35</f>
        <v>Zmiany Uchwałą Rady Gminy Lesznowola</v>
      </c>
      <c r="H71" s="350" t="s">
        <v>170</v>
      </c>
      <c r="I71" s="351"/>
      <c r="J71" s="351"/>
      <c r="K71" s="351"/>
      <c r="L71" s="352"/>
      <c r="M71" s="344" t="s">
        <v>173</v>
      </c>
      <c r="N71" s="149"/>
      <c r="O71" s="149"/>
    </row>
    <row r="72" spans="1:15" ht="9" customHeight="1">
      <c r="A72" s="371"/>
      <c r="B72" s="361"/>
      <c r="C72" s="335"/>
      <c r="D72" s="361"/>
      <c r="E72" s="361"/>
      <c r="F72" s="345"/>
      <c r="G72" s="345"/>
      <c r="H72" s="353">
        <v>2009</v>
      </c>
      <c r="I72" s="354"/>
      <c r="J72" s="354"/>
      <c r="K72" s="354"/>
      <c r="L72" s="355"/>
      <c r="M72" s="345"/>
      <c r="N72" s="149"/>
      <c r="O72" s="149"/>
    </row>
    <row r="73" spans="1:15" ht="12.75" customHeight="1">
      <c r="A73" s="371"/>
      <c r="B73" s="361"/>
      <c r="C73" s="335"/>
      <c r="D73" s="361"/>
      <c r="E73" s="361"/>
      <c r="F73" s="345"/>
      <c r="G73" s="345"/>
      <c r="H73" s="356" t="str">
        <f>H37</f>
        <v>Planowane nakłady ogółem po zmianach  (9+10+11+12)</v>
      </c>
      <c r="I73" s="358" t="s">
        <v>161</v>
      </c>
      <c r="J73" s="348" t="s">
        <v>288</v>
      </c>
      <c r="K73" s="344" t="s">
        <v>246</v>
      </c>
      <c r="L73" s="345" t="s">
        <v>167</v>
      </c>
      <c r="M73" s="345"/>
      <c r="N73" s="149"/>
      <c r="O73" s="149"/>
    </row>
    <row r="74" spans="1:15" ht="15.75" customHeight="1">
      <c r="A74" s="371"/>
      <c r="B74" s="361"/>
      <c r="C74" s="336"/>
      <c r="D74" s="361"/>
      <c r="E74" s="361"/>
      <c r="F74" s="346"/>
      <c r="G74" s="346"/>
      <c r="H74" s="357"/>
      <c r="I74" s="349"/>
      <c r="J74" s="349"/>
      <c r="K74" s="346"/>
      <c r="L74" s="346"/>
      <c r="M74" s="346"/>
      <c r="N74" s="149"/>
      <c r="O74" s="149"/>
    </row>
    <row r="75" spans="1:15" ht="6" customHeight="1">
      <c r="A75" s="161">
        <v>1</v>
      </c>
      <c r="B75" s="161">
        <v>2</v>
      </c>
      <c r="C75" s="161">
        <v>3</v>
      </c>
      <c r="D75" s="161">
        <v>4</v>
      </c>
      <c r="E75" s="161">
        <v>5</v>
      </c>
      <c r="F75" s="161">
        <v>6</v>
      </c>
      <c r="G75" s="161">
        <v>7</v>
      </c>
      <c r="H75" s="171">
        <v>8</v>
      </c>
      <c r="I75" s="162">
        <v>9</v>
      </c>
      <c r="J75" s="171">
        <v>10</v>
      </c>
      <c r="K75" s="162">
        <v>11</v>
      </c>
      <c r="L75" s="171">
        <v>12</v>
      </c>
      <c r="M75" s="162">
        <v>13</v>
      </c>
      <c r="N75" s="149"/>
      <c r="O75" s="149"/>
    </row>
    <row r="76" spans="1:15" ht="13.5" customHeight="1">
      <c r="A76" s="186">
        <v>42</v>
      </c>
      <c r="B76" s="181">
        <v>60016</v>
      </c>
      <c r="C76" s="181">
        <v>6050</v>
      </c>
      <c r="D76" s="175" t="s">
        <v>290</v>
      </c>
      <c r="E76" s="182">
        <v>20000</v>
      </c>
      <c r="F76" s="183">
        <v>1000</v>
      </c>
      <c r="G76" s="183"/>
      <c r="H76" s="184">
        <f t="shared" si="5"/>
        <v>1000</v>
      </c>
      <c r="I76" s="183">
        <v>1000</v>
      </c>
      <c r="J76" s="183"/>
      <c r="K76" s="185"/>
      <c r="L76" s="185"/>
      <c r="M76" s="174" t="s">
        <v>198</v>
      </c>
      <c r="N76" s="149"/>
      <c r="O76" s="149"/>
    </row>
    <row r="77" spans="1:15" ht="30.75" customHeight="1">
      <c r="A77" s="186">
        <v>43</v>
      </c>
      <c r="B77" s="181">
        <v>60016</v>
      </c>
      <c r="C77" s="181">
        <v>6050</v>
      </c>
      <c r="D77" s="175" t="s">
        <v>276</v>
      </c>
      <c r="E77" s="182">
        <v>130781</v>
      </c>
      <c r="F77" s="183">
        <v>57581</v>
      </c>
      <c r="G77" s="183"/>
      <c r="H77" s="184">
        <f t="shared" si="5"/>
        <v>57581</v>
      </c>
      <c r="I77" s="183">
        <v>57581</v>
      </c>
      <c r="J77" s="183"/>
      <c r="K77" s="185"/>
      <c r="L77" s="185"/>
      <c r="M77" s="174" t="s">
        <v>198</v>
      </c>
      <c r="N77" s="149"/>
      <c r="O77" s="149"/>
    </row>
    <row r="78" spans="1:15" ht="12.75" customHeight="1">
      <c r="A78" s="186">
        <v>44</v>
      </c>
      <c r="B78" s="181">
        <v>60016</v>
      </c>
      <c r="C78" s="181">
        <v>6050</v>
      </c>
      <c r="D78" s="175" t="s">
        <v>261</v>
      </c>
      <c r="E78" s="182">
        <v>2300000</v>
      </c>
      <c r="F78" s="182">
        <v>10000</v>
      </c>
      <c r="G78" s="182"/>
      <c r="H78" s="184">
        <f t="shared" si="5"/>
        <v>10000</v>
      </c>
      <c r="I78" s="183">
        <v>10000</v>
      </c>
      <c r="J78" s="183"/>
      <c r="K78" s="185"/>
      <c r="L78" s="185"/>
      <c r="M78" s="174" t="s">
        <v>198</v>
      </c>
      <c r="N78" s="149"/>
      <c r="O78" s="149"/>
    </row>
    <row r="79" spans="1:15" ht="17.25" customHeight="1">
      <c r="A79" s="186">
        <v>45</v>
      </c>
      <c r="B79" s="181">
        <v>60016</v>
      </c>
      <c r="C79" s="154">
        <v>6050</v>
      </c>
      <c r="D79" s="199" t="s">
        <v>305</v>
      </c>
      <c r="E79" s="164">
        <v>2833000</v>
      </c>
      <c r="F79" s="164">
        <v>3000</v>
      </c>
      <c r="G79" s="164"/>
      <c r="H79" s="165">
        <f>I79+J79+K79+L79</f>
        <v>3000</v>
      </c>
      <c r="I79" s="153"/>
      <c r="J79" s="153">
        <v>3000</v>
      </c>
      <c r="K79" s="152"/>
      <c r="L79" s="152"/>
      <c r="M79" s="174" t="s">
        <v>176</v>
      </c>
      <c r="N79" s="149"/>
      <c r="O79" s="149"/>
    </row>
    <row r="80" spans="1:15" ht="18.75" customHeight="1">
      <c r="A80" s="186">
        <v>46</v>
      </c>
      <c r="B80" s="181">
        <v>60016</v>
      </c>
      <c r="C80" s="181">
        <v>6050</v>
      </c>
      <c r="D80" s="175" t="s">
        <v>283</v>
      </c>
      <c r="E80" s="182">
        <v>49000</v>
      </c>
      <c r="F80" s="182">
        <v>200</v>
      </c>
      <c r="G80" s="182"/>
      <c r="H80" s="184">
        <f>I80+J80+K80+L80</f>
        <v>200</v>
      </c>
      <c r="I80" s="183"/>
      <c r="J80" s="183">
        <v>200</v>
      </c>
      <c r="K80" s="185"/>
      <c r="L80" s="185"/>
      <c r="M80" s="174" t="s">
        <v>198</v>
      </c>
      <c r="N80" s="149"/>
      <c r="O80" s="149"/>
    </row>
    <row r="81" spans="1:15" ht="18.75" customHeight="1">
      <c r="A81" s="186">
        <v>47</v>
      </c>
      <c r="B81" s="181">
        <v>60016</v>
      </c>
      <c r="C81" s="181">
        <v>6050</v>
      </c>
      <c r="D81" s="175" t="s">
        <v>284</v>
      </c>
      <c r="E81" s="182">
        <v>79500</v>
      </c>
      <c r="F81" s="182">
        <v>200</v>
      </c>
      <c r="G81" s="182"/>
      <c r="H81" s="184">
        <f aca="true" t="shared" si="6" ref="H81:H102">I81+J81+K81+L81</f>
        <v>200</v>
      </c>
      <c r="I81" s="183"/>
      <c r="J81" s="183">
        <v>200</v>
      </c>
      <c r="K81" s="185"/>
      <c r="L81" s="185"/>
      <c r="M81" s="174" t="s">
        <v>198</v>
      </c>
      <c r="N81" s="149"/>
      <c r="O81" s="149"/>
    </row>
    <row r="82" spans="1:15" ht="20.25" customHeight="1">
      <c r="A82" s="186">
        <v>48</v>
      </c>
      <c r="B82" s="181">
        <v>60016</v>
      </c>
      <c r="C82" s="181">
        <v>6050</v>
      </c>
      <c r="D82" s="175" t="s">
        <v>287</v>
      </c>
      <c r="E82" s="182">
        <v>981000</v>
      </c>
      <c r="F82" s="182">
        <v>981000</v>
      </c>
      <c r="G82" s="182"/>
      <c r="H82" s="184">
        <f t="shared" si="6"/>
        <v>981000</v>
      </c>
      <c r="I82" s="183"/>
      <c r="J82" s="183">
        <v>981000</v>
      </c>
      <c r="K82" s="185"/>
      <c r="L82" s="185"/>
      <c r="M82" s="174" t="s">
        <v>198</v>
      </c>
      <c r="N82" s="149"/>
      <c r="O82" s="149"/>
    </row>
    <row r="83" spans="1:15" ht="15" customHeight="1">
      <c r="A83" s="186">
        <v>49</v>
      </c>
      <c r="B83" s="181">
        <v>60016</v>
      </c>
      <c r="C83" s="181">
        <v>6050</v>
      </c>
      <c r="D83" s="175" t="s">
        <v>231</v>
      </c>
      <c r="E83" s="182">
        <v>66000</v>
      </c>
      <c r="F83" s="182">
        <v>66000</v>
      </c>
      <c r="G83" s="182"/>
      <c r="H83" s="184">
        <f t="shared" si="6"/>
        <v>66000</v>
      </c>
      <c r="I83" s="183">
        <v>1000</v>
      </c>
      <c r="J83" s="183">
        <v>65000</v>
      </c>
      <c r="K83" s="185"/>
      <c r="L83" s="185"/>
      <c r="M83" s="174" t="s">
        <v>198</v>
      </c>
      <c r="N83" s="149"/>
      <c r="O83" s="149"/>
    </row>
    <row r="84" spans="1:15" ht="12.75" customHeight="1">
      <c r="A84" s="186">
        <v>50</v>
      </c>
      <c r="B84" s="181">
        <v>60016</v>
      </c>
      <c r="C84" s="181">
        <v>6050</v>
      </c>
      <c r="D84" s="175" t="s">
        <v>212</v>
      </c>
      <c r="E84" s="182">
        <v>64660</v>
      </c>
      <c r="F84" s="182">
        <v>64660</v>
      </c>
      <c r="G84" s="182"/>
      <c r="H84" s="184">
        <f t="shared" si="6"/>
        <v>64660</v>
      </c>
      <c r="I84" s="183">
        <v>64660</v>
      </c>
      <c r="J84" s="183"/>
      <c r="K84" s="185"/>
      <c r="L84" s="185"/>
      <c r="M84" s="174" t="s">
        <v>198</v>
      </c>
      <c r="N84" s="149"/>
      <c r="O84" s="149"/>
    </row>
    <row r="85" spans="1:15" ht="21" customHeight="1">
      <c r="A85" s="186">
        <v>51</v>
      </c>
      <c r="B85" s="181">
        <v>60016</v>
      </c>
      <c r="C85" s="181">
        <v>6050</v>
      </c>
      <c r="D85" s="175" t="s">
        <v>264</v>
      </c>
      <c r="E85" s="182">
        <v>6000</v>
      </c>
      <c r="F85" s="183">
        <v>388</v>
      </c>
      <c r="G85" s="183"/>
      <c r="H85" s="184">
        <f t="shared" si="6"/>
        <v>388</v>
      </c>
      <c r="I85" s="183"/>
      <c r="J85" s="183">
        <v>388</v>
      </c>
      <c r="K85" s="185"/>
      <c r="L85" s="185"/>
      <c r="M85" s="174" t="s">
        <v>198</v>
      </c>
      <c r="N85" s="149"/>
      <c r="O85" s="149"/>
    </row>
    <row r="86" spans="1:15" ht="12.75" customHeight="1">
      <c r="A86" s="186">
        <v>52</v>
      </c>
      <c r="B86" s="181">
        <v>60016</v>
      </c>
      <c r="C86" s="181">
        <v>6050</v>
      </c>
      <c r="D86" s="175" t="s">
        <v>213</v>
      </c>
      <c r="E86" s="182">
        <v>47336</v>
      </c>
      <c r="F86" s="182">
        <v>47336</v>
      </c>
      <c r="G86" s="182"/>
      <c r="H86" s="184">
        <f t="shared" si="6"/>
        <v>47336</v>
      </c>
      <c r="I86" s="183">
        <v>47336</v>
      </c>
      <c r="J86" s="183"/>
      <c r="K86" s="185"/>
      <c r="L86" s="185"/>
      <c r="M86" s="174" t="s">
        <v>198</v>
      </c>
      <c r="N86" s="149"/>
      <c r="O86" s="149"/>
    </row>
    <row r="87" spans="1:15" ht="20.25" customHeight="1">
      <c r="A87" s="186">
        <v>53</v>
      </c>
      <c r="B87" s="181">
        <v>60016</v>
      </c>
      <c r="C87" s="181">
        <v>6050</v>
      </c>
      <c r="D87" s="175" t="s">
        <v>240</v>
      </c>
      <c r="E87" s="182">
        <f>H87</f>
        <v>65880</v>
      </c>
      <c r="F87" s="182">
        <v>65880</v>
      </c>
      <c r="G87" s="182"/>
      <c r="H87" s="184">
        <f t="shared" si="6"/>
        <v>65880</v>
      </c>
      <c r="I87" s="183"/>
      <c r="J87" s="183">
        <v>65880</v>
      </c>
      <c r="K87" s="185"/>
      <c r="L87" s="185"/>
      <c r="M87" s="174" t="s">
        <v>198</v>
      </c>
      <c r="N87" s="149"/>
      <c r="O87" s="149"/>
    </row>
    <row r="88" spans="1:15" ht="24" customHeight="1">
      <c r="A88" s="186">
        <v>54</v>
      </c>
      <c r="B88" s="181">
        <v>60016</v>
      </c>
      <c r="C88" s="181">
        <v>6050</v>
      </c>
      <c r="D88" s="175" t="s">
        <v>241</v>
      </c>
      <c r="E88" s="182">
        <v>57950</v>
      </c>
      <c r="F88" s="182">
        <v>57950</v>
      </c>
      <c r="G88" s="182"/>
      <c r="H88" s="184">
        <f t="shared" si="6"/>
        <v>57950</v>
      </c>
      <c r="I88" s="183"/>
      <c r="J88" s="183">
        <v>57950</v>
      </c>
      <c r="K88" s="185"/>
      <c r="L88" s="185"/>
      <c r="M88" s="174" t="s">
        <v>198</v>
      </c>
      <c r="N88" s="149"/>
      <c r="O88" s="149"/>
    </row>
    <row r="89" spans="1:15" ht="12.75" customHeight="1">
      <c r="A89" s="186">
        <v>55</v>
      </c>
      <c r="B89" s="181">
        <v>60016</v>
      </c>
      <c r="C89" s="181">
        <v>6050</v>
      </c>
      <c r="D89" s="175" t="s">
        <v>245</v>
      </c>
      <c r="E89" s="182">
        <v>970000</v>
      </c>
      <c r="F89" s="182">
        <v>1000</v>
      </c>
      <c r="G89" s="182"/>
      <c r="H89" s="184">
        <f t="shared" si="6"/>
        <v>1000</v>
      </c>
      <c r="I89" s="183"/>
      <c r="J89" s="183">
        <v>1000</v>
      </c>
      <c r="K89" s="185"/>
      <c r="L89" s="185"/>
      <c r="M89" s="174" t="s">
        <v>198</v>
      </c>
      <c r="N89" s="149"/>
      <c r="O89" s="149"/>
    </row>
    <row r="90" spans="1:15" ht="21" customHeight="1">
      <c r="A90" s="186">
        <v>56</v>
      </c>
      <c r="B90" s="181">
        <v>60016</v>
      </c>
      <c r="C90" s="181">
        <v>6050</v>
      </c>
      <c r="D90" s="175" t="s">
        <v>286</v>
      </c>
      <c r="E90" s="182">
        <v>1301962</v>
      </c>
      <c r="F90" s="183">
        <v>1000</v>
      </c>
      <c r="G90" s="183"/>
      <c r="H90" s="184">
        <f t="shared" si="6"/>
        <v>1000</v>
      </c>
      <c r="I90" s="183">
        <v>600</v>
      </c>
      <c r="J90" s="183">
        <v>400</v>
      </c>
      <c r="K90" s="185"/>
      <c r="L90" s="185"/>
      <c r="M90" s="174" t="s">
        <v>198</v>
      </c>
      <c r="N90" s="149"/>
      <c r="O90" s="149"/>
    </row>
    <row r="91" spans="1:15" ht="12" customHeight="1">
      <c r="A91" s="186">
        <v>57</v>
      </c>
      <c r="B91" s="181">
        <v>60016</v>
      </c>
      <c r="C91" s="181">
        <v>6050</v>
      </c>
      <c r="D91" s="175" t="s">
        <v>214</v>
      </c>
      <c r="E91" s="182">
        <v>23180</v>
      </c>
      <c r="F91" s="182">
        <v>23180</v>
      </c>
      <c r="G91" s="182"/>
      <c r="H91" s="184">
        <f t="shared" si="6"/>
        <v>23180</v>
      </c>
      <c r="I91" s="183">
        <v>23180</v>
      </c>
      <c r="J91" s="183"/>
      <c r="K91" s="185"/>
      <c r="L91" s="185"/>
      <c r="M91" s="174" t="s">
        <v>198</v>
      </c>
      <c r="N91" s="149"/>
      <c r="O91" s="149"/>
    </row>
    <row r="92" spans="1:15" ht="12" customHeight="1">
      <c r="A92" s="186">
        <v>59</v>
      </c>
      <c r="B92" s="181">
        <v>60016</v>
      </c>
      <c r="C92" s="181">
        <v>6050</v>
      </c>
      <c r="D92" s="175" t="s">
        <v>226</v>
      </c>
      <c r="E92" s="182">
        <v>29402</v>
      </c>
      <c r="F92" s="182">
        <v>29402</v>
      </c>
      <c r="G92" s="182"/>
      <c r="H92" s="184">
        <f t="shared" si="6"/>
        <v>29402</v>
      </c>
      <c r="I92" s="183">
        <v>29402</v>
      </c>
      <c r="J92" s="183"/>
      <c r="K92" s="185"/>
      <c r="L92" s="185"/>
      <c r="M92" s="174" t="s">
        <v>198</v>
      </c>
      <c r="N92" s="149"/>
      <c r="O92" s="149"/>
    </row>
    <row r="93" spans="1:15" ht="13.5" customHeight="1">
      <c r="A93" s="186">
        <v>60</v>
      </c>
      <c r="B93" s="181">
        <v>60016</v>
      </c>
      <c r="C93" s="181">
        <v>6050</v>
      </c>
      <c r="D93" s="175" t="s">
        <v>206</v>
      </c>
      <c r="E93" s="182">
        <v>100040</v>
      </c>
      <c r="F93" s="182">
        <f>H93</f>
        <v>100040</v>
      </c>
      <c r="G93" s="182"/>
      <c r="H93" s="184">
        <f t="shared" si="6"/>
        <v>100040</v>
      </c>
      <c r="I93" s="183">
        <v>100040</v>
      </c>
      <c r="J93" s="183"/>
      <c r="K93" s="185"/>
      <c r="L93" s="185"/>
      <c r="M93" s="174" t="s">
        <v>198</v>
      </c>
      <c r="N93" s="149"/>
      <c r="O93" s="149"/>
    </row>
    <row r="94" spans="1:15" ht="21.75" customHeight="1">
      <c r="A94" s="186">
        <v>61</v>
      </c>
      <c r="B94" s="181">
        <v>60016</v>
      </c>
      <c r="C94" s="181">
        <v>6050</v>
      </c>
      <c r="D94" s="175" t="s">
        <v>296</v>
      </c>
      <c r="E94" s="182">
        <v>4860000</v>
      </c>
      <c r="F94" s="182">
        <v>4000</v>
      </c>
      <c r="G94" s="182"/>
      <c r="H94" s="184">
        <f t="shared" si="6"/>
        <v>4000</v>
      </c>
      <c r="I94" s="183"/>
      <c r="J94" s="183">
        <v>4000</v>
      </c>
      <c r="K94" s="185"/>
      <c r="L94" s="185"/>
      <c r="M94" s="174" t="s">
        <v>176</v>
      </c>
      <c r="N94" s="149"/>
      <c r="O94" s="149"/>
    </row>
    <row r="95" spans="1:15" ht="21.75" customHeight="1">
      <c r="A95" s="186">
        <v>62</v>
      </c>
      <c r="B95" s="179">
        <v>60016</v>
      </c>
      <c r="C95" s="179">
        <v>6050</v>
      </c>
      <c r="D95" s="236" t="s">
        <v>268</v>
      </c>
      <c r="E95" s="218">
        <v>1187690</v>
      </c>
      <c r="F95" s="218">
        <v>1187690</v>
      </c>
      <c r="G95" s="218"/>
      <c r="H95" s="184">
        <f t="shared" si="6"/>
        <v>1187690</v>
      </c>
      <c r="I95" s="178"/>
      <c r="J95" s="178">
        <v>1187690</v>
      </c>
      <c r="K95" s="177"/>
      <c r="L95" s="177"/>
      <c r="M95" s="34" t="s">
        <v>198</v>
      </c>
      <c r="N95" s="149"/>
      <c r="O95" s="149"/>
    </row>
    <row r="96" spans="1:15" ht="22.5" customHeight="1">
      <c r="A96" s="186">
        <v>63</v>
      </c>
      <c r="B96" s="181">
        <v>60016</v>
      </c>
      <c r="C96" s="181">
        <v>6050</v>
      </c>
      <c r="D96" s="175" t="s">
        <v>265</v>
      </c>
      <c r="E96" s="182">
        <v>125738</v>
      </c>
      <c r="F96" s="183">
        <v>200</v>
      </c>
      <c r="G96" s="183"/>
      <c r="H96" s="184">
        <f t="shared" si="6"/>
        <v>200</v>
      </c>
      <c r="I96" s="183">
        <v>200</v>
      </c>
      <c r="J96" s="183"/>
      <c r="K96" s="185"/>
      <c r="L96" s="185"/>
      <c r="M96" s="174" t="s">
        <v>198</v>
      </c>
      <c r="N96" s="149"/>
      <c r="O96" s="149"/>
    </row>
    <row r="97" spans="1:15" ht="11.25" customHeight="1">
      <c r="A97" s="186">
        <v>64</v>
      </c>
      <c r="B97" s="181">
        <v>60016</v>
      </c>
      <c r="C97" s="181">
        <v>6050</v>
      </c>
      <c r="D97" s="175" t="s">
        <v>266</v>
      </c>
      <c r="E97" s="182">
        <v>65880</v>
      </c>
      <c r="F97" s="183">
        <v>65880</v>
      </c>
      <c r="G97" s="183"/>
      <c r="H97" s="184">
        <f t="shared" si="6"/>
        <v>65880</v>
      </c>
      <c r="I97" s="183"/>
      <c r="J97" s="183">
        <v>65880</v>
      </c>
      <c r="K97" s="185"/>
      <c r="L97" s="185"/>
      <c r="M97" s="174" t="s">
        <v>198</v>
      </c>
      <c r="N97" s="149"/>
      <c r="O97" s="149"/>
    </row>
    <row r="98" spans="1:15" ht="12" customHeight="1">
      <c r="A98" s="186">
        <v>65</v>
      </c>
      <c r="B98" s="181">
        <v>60016</v>
      </c>
      <c r="C98" s="181">
        <v>6060</v>
      </c>
      <c r="D98" s="175" t="s">
        <v>249</v>
      </c>
      <c r="E98" s="182">
        <v>130158</v>
      </c>
      <c r="F98" s="182">
        <v>130158</v>
      </c>
      <c r="G98" s="182"/>
      <c r="H98" s="184">
        <f t="shared" si="6"/>
        <v>130158</v>
      </c>
      <c r="I98" s="183">
        <v>130158</v>
      </c>
      <c r="J98" s="183"/>
      <c r="K98" s="185"/>
      <c r="L98" s="185"/>
      <c r="M98" s="174" t="s">
        <v>193</v>
      </c>
      <c r="N98" s="149"/>
      <c r="O98" s="149"/>
    </row>
    <row r="99" spans="1:15" ht="12.75" customHeight="1">
      <c r="A99" s="186">
        <v>66</v>
      </c>
      <c r="B99" s="181">
        <v>60016</v>
      </c>
      <c r="C99" s="181">
        <v>6060</v>
      </c>
      <c r="D99" s="175" t="s">
        <v>228</v>
      </c>
      <c r="E99" s="182">
        <v>91000</v>
      </c>
      <c r="F99" s="182">
        <v>91000</v>
      </c>
      <c r="G99" s="182"/>
      <c r="H99" s="184">
        <f t="shared" si="6"/>
        <v>91000</v>
      </c>
      <c r="I99" s="183">
        <v>91000</v>
      </c>
      <c r="J99" s="183"/>
      <c r="K99" s="185"/>
      <c r="L99" s="185"/>
      <c r="M99" s="174" t="s">
        <v>193</v>
      </c>
      <c r="N99" s="149"/>
      <c r="O99" s="149"/>
    </row>
    <row r="100" spans="1:15" ht="11.25" customHeight="1">
      <c r="A100" s="186">
        <v>67</v>
      </c>
      <c r="B100" s="181">
        <v>60016</v>
      </c>
      <c r="C100" s="181">
        <v>6060</v>
      </c>
      <c r="D100" s="175" t="s">
        <v>215</v>
      </c>
      <c r="E100" s="182">
        <v>70706</v>
      </c>
      <c r="F100" s="182">
        <v>70706</v>
      </c>
      <c r="G100" s="182"/>
      <c r="H100" s="184">
        <f t="shared" si="6"/>
        <v>70706</v>
      </c>
      <c r="I100" s="183">
        <v>70706</v>
      </c>
      <c r="J100" s="183"/>
      <c r="K100" s="185"/>
      <c r="L100" s="185"/>
      <c r="M100" s="174" t="s">
        <v>193</v>
      </c>
      <c r="N100" s="149"/>
      <c r="O100" s="149"/>
    </row>
    <row r="101" spans="1:15" ht="11.25" customHeight="1">
      <c r="A101" s="186">
        <v>68</v>
      </c>
      <c r="B101" s="181">
        <v>60016</v>
      </c>
      <c r="C101" s="181">
        <v>6060</v>
      </c>
      <c r="D101" s="175" t="s">
        <v>219</v>
      </c>
      <c r="E101" s="182">
        <v>276935</v>
      </c>
      <c r="F101" s="182">
        <v>276935</v>
      </c>
      <c r="G101" s="182"/>
      <c r="H101" s="184">
        <f t="shared" si="6"/>
        <v>276935</v>
      </c>
      <c r="I101" s="183">
        <v>276935</v>
      </c>
      <c r="J101" s="183"/>
      <c r="K101" s="185"/>
      <c r="L101" s="185"/>
      <c r="M101" s="174" t="s">
        <v>193</v>
      </c>
      <c r="N101" s="149"/>
      <c r="O101" s="149"/>
    </row>
    <row r="102" spans="1:15" ht="12" customHeight="1">
      <c r="A102" s="186">
        <v>69</v>
      </c>
      <c r="B102" s="181">
        <v>60016</v>
      </c>
      <c r="C102" s="181">
        <v>6060</v>
      </c>
      <c r="D102" s="175" t="s">
        <v>256</v>
      </c>
      <c r="E102" s="182">
        <v>89000</v>
      </c>
      <c r="F102" s="182">
        <v>89000</v>
      </c>
      <c r="G102" s="182"/>
      <c r="H102" s="184">
        <f t="shared" si="6"/>
        <v>89000</v>
      </c>
      <c r="I102" s="183">
        <v>89000</v>
      </c>
      <c r="J102" s="183"/>
      <c r="K102" s="185"/>
      <c r="L102" s="185"/>
      <c r="M102" s="174" t="s">
        <v>193</v>
      </c>
      <c r="N102" s="149"/>
      <c r="O102" s="149"/>
    </row>
    <row r="103" spans="1:15" ht="12.75" customHeight="1">
      <c r="A103" s="202"/>
      <c r="B103" s="202"/>
      <c r="C103" s="202"/>
      <c r="D103" s="203"/>
      <c r="E103" s="204"/>
      <c r="F103" s="204"/>
      <c r="G103" s="205"/>
      <c r="H103" s="205"/>
      <c r="I103" s="205"/>
      <c r="J103" s="205"/>
      <c r="K103" s="290"/>
      <c r="L103" s="290"/>
      <c r="M103" s="173"/>
      <c r="N103" s="20"/>
      <c r="O103" s="149"/>
    </row>
    <row r="104" spans="1:15" ht="12.75" customHeight="1">
      <c r="A104" s="202"/>
      <c r="B104" s="202"/>
      <c r="C104" s="202"/>
      <c r="D104" s="203"/>
      <c r="E104" s="204"/>
      <c r="F104" s="204"/>
      <c r="G104" s="205"/>
      <c r="H104" s="205"/>
      <c r="I104" s="205"/>
      <c r="J104" s="205"/>
      <c r="K104" s="290"/>
      <c r="L104" s="290"/>
      <c r="M104" s="173"/>
      <c r="N104" s="20"/>
      <c r="O104" s="149"/>
    </row>
    <row r="105" spans="1:15" ht="12" customHeight="1" thickBot="1">
      <c r="A105" s="371" t="s">
        <v>1</v>
      </c>
      <c r="B105" s="361" t="s">
        <v>158</v>
      </c>
      <c r="C105" s="372" t="s">
        <v>163</v>
      </c>
      <c r="D105" s="361" t="s">
        <v>159</v>
      </c>
      <c r="E105" s="361" t="s">
        <v>160</v>
      </c>
      <c r="F105" s="344" t="s">
        <v>220</v>
      </c>
      <c r="G105" s="347" t="str">
        <f>G71</f>
        <v>Zmiany Uchwałą Rady Gminy Lesznowola</v>
      </c>
      <c r="H105" s="350" t="s">
        <v>170</v>
      </c>
      <c r="I105" s="351"/>
      <c r="J105" s="351"/>
      <c r="K105" s="351"/>
      <c r="L105" s="352"/>
      <c r="M105" s="344" t="s">
        <v>173</v>
      </c>
      <c r="N105" s="149"/>
      <c r="O105" s="149"/>
    </row>
    <row r="106" spans="1:15" ht="11.25" customHeight="1">
      <c r="A106" s="371"/>
      <c r="B106" s="361"/>
      <c r="C106" s="335"/>
      <c r="D106" s="361"/>
      <c r="E106" s="361"/>
      <c r="F106" s="345"/>
      <c r="G106" s="345"/>
      <c r="H106" s="353">
        <v>2009</v>
      </c>
      <c r="I106" s="354"/>
      <c r="J106" s="354"/>
      <c r="K106" s="354"/>
      <c r="L106" s="355"/>
      <c r="M106" s="345"/>
      <c r="N106" s="149"/>
      <c r="O106" s="149"/>
    </row>
    <row r="107" spans="1:15" ht="14.25" customHeight="1">
      <c r="A107" s="371"/>
      <c r="B107" s="361"/>
      <c r="C107" s="335"/>
      <c r="D107" s="361"/>
      <c r="E107" s="361"/>
      <c r="F107" s="345"/>
      <c r="G107" s="345"/>
      <c r="H107" s="356" t="s">
        <v>294</v>
      </c>
      <c r="I107" s="358" t="s">
        <v>161</v>
      </c>
      <c r="J107" s="348" t="s">
        <v>288</v>
      </c>
      <c r="K107" s="344" t="s">
        <v>246</v>
      </c>
      <c r="L107" s="345" t="s">
        <v>167</v>
      </c>
      <c r="M107" s="345"/>
      <c r="N107" s="149"/>
      <c r="O107" s="149"/>
    </row>
    <row r="108" spans="1:15" ht="14.25" customHeight="1">
      <c r="A108" s="371"/>
      <c r="B108" s="361"/>
      <c r="C108" s="336"/>
      <c r="D108" s="361"/>
      <c r="E108" s="361"/>
      <c r="F108" s="346"/>
      <c r="G108" s="346"/>
      <c r="H108" s="357"/>
      <c r="I108" s="349"/>
      <c r="J108" s="349"/>
      <c r="K108" s="346"/>
      <c r="L108" s="346"/>
      <c r="M108" s="346"/>
      <c r="N108" s="149"/>
      <c r="O108" s="149"/>
    </row>
    <row r="109" spans="1:15" ht="9" customHeight="1">
      <c r="A109" s="161">
        <v>1</v>
      </c>
      <c r="B109" s="161">
        <v>2</v>
      </c>
      <c r="C109" s="161">
        <v>3</v>
      </c>
      <c r="D109" s="161">
        <v>4</v>
      </c>
      <c r="E109" s="161">
        <v>5</v>
      </c>
      <c r="F109" s="161">
        <v>6</v>
      </c>
      <c r="G109" s="161">
        <v>7</v>
      </c>
      <c r="H109" s="171">
        <v>8</v>
      </c>
      <c r="I109" s="162">
        <v>9</v>
      </c>
      <c r="J109" s="171">
        <v>10</v>
      </c>
      <c r="K109" s="162">
        <v>11</v>
      </c>
      <c r="L109" s="171">
        <v>12</v>
      </c>
      <c r="M109" s="162">
        <v>13</v>
      </c>
      <c r="N109" s="149"/>
      <c r="O109" s="149"/>
    </row>
    <row r="110" spans="1:14" ht="16.5" customHeight="1">
      <c r="A110" s="273"/>
      <c r="B110" s="274"/>
      <c r="C110" s="249"/>
      <c r="D110" s="264" t="s">
        <v>169</v>
      </c>
      <c r="E110" s="225">
        <f aca="true" t="shared" si="7" ref="E110:L110">SUM(E111:E112)</f>
        <v>3264000</v>
      </c>
      <c r="F110" s="225">
        <f t="shared" si="7"/>
        <v>709240</v>
      </c>
      <c r="G110" s="225">
        <f t="shared" si="7"/>
        <v>0</v>
      </c>
      <c r="H110" s="225">
        <f t="shared" si="7"/>
        <v>709240</v>
      </c>
      <c r="I110" s="225">
        <f t="shared" si="7"/>
        <v>78000</v>
      </c>
      <c r="J110" s="225">
        <f t="shared" si="7"/>
        <v>631240</v>
      </c>
      <c r="K110" s="225">
        <f t="shared" si="7"/>
        <v>0</v>
      </c>
      <c r="L110" s="225">
        <f t="shared" si="7"/>
        <v>0</v>
      </c>
      <c r="M110" s="265"/>
      <c r="N110" s="149">
        <f>I110+J110</f>
        <v>709240</v>
      </c>
    </row>
    <row r="111" spans="1:13" ht="14.25" customHeight="1">
      <c r="A111" s="181">
        <v>70</v>
      </c>
      <c r="B111" s="181">
        <v>70005</v>
      </c>
      <c r="C111" s="181">
        <v>6050</v>
      </c>
      <c r="D111" s="175" t="s">
        <v>229</v>
      </c>
      <c r="E111" s="182">
        <v>714000</v>
      </c>
      <c r="F111" s="183">
        <v>704240</v>
      </c>
      <c r="G111" s="183"/>
      <c r="H111" s="184">
        <f>I111+J111+K111+L111</f>
        <v>704240</v>
      </c>
      <c r="I111" s="183">
        <v>78000</v>
      </c>
      <c r="J111" s="183">
        <v>626240</v>
      </c>
      <c r="K111" s="193"/>
      <c r="L111" s="191"/>
      <c r="M111" s="174" t="s">
        <v>176</v>
      </c>
    </row>
    <row r="112" spans="1:13" ht="21" customHeight="1">
      <c r="A112" s="181">
        <v>71</v>
      </c>
      <c r="B112" s="181">
        <v>70005</v>
      </c>
      <c r="C112" s="181">
        <v>6050</v>
      </c>
      <c r="D112" s="175" t="s">
        <v>179</v>
      </c>
      <c r="E112" s="182">
        <v>2550000</v>
      </c>
      <c r="F112" s="183">
        <v>5000</v>
      </c>
      <c r="G112" s="183"/>
      <c r="H112" s="184">
        <f>I112+J112+K112+L112</f>
        <v>5000</v>
      </c>
      <c r="I112" s="183"/>
      <c r="J112" s="183">
        <v>5000</v>
      </c>
      <c r="K112" s="193"/>
      <c r="L112" s="191"/>
      <c r="M112" s="174" t="s">
        <v>176</v>
      </c>
    </row>
    <row r="113" spans="1:13" ht="15.75" customHeight="1">
      <c r="A113" s="269"/>
      <c r="B113" s="270"/>
      <c r="C113" s="271"/>
      <c r="D113" s="272" t="s">
        <v>281</v>
      </c>
      <c r="E113" s="225">
        <f>E114</f>
        <v>23790</v>
      </c>
      <c r="F113" s="225">
        <f>F114</f>
        <v>23790</v>
      </c>
      <c r="G113" s="225">
        <f>G114</f>
        <v>0</v>
      </c>
      <c r="H113" s="225">
        <f>H114</f>
        <v>23790</v>
      </c>
      <c r="I113" s="225">
        <f>I114</f>
        <v>23790</v>
      </c>
      <c r="J113" s="225"/>
      <c r="K113" s="225">
        <f>SUM(K114:K114)</f>
        <v>0</v>
      </c>
      <c r="L113" s="225">
        <f>SUM(L114:L114)</f>
        <v>0</v>
      </c>
      <c r="M113" s="265"/>
    </row>
    <row r="114" spans="1:13" ht="20.25" customHeight="1">
      <c r="A114" s="186">
        <v>72</v>
      </c>
      <c r="B114" s="154">
        <v>72095</v>
      </c>
      <c r="C114" s="154">
        <v>6050</v>
      </c>
      <c r="D114" s="199" t="s">
        <v>313</v>
      </c>
      <c r="E114" s="218">
        <f>H114</f>
        <v>23790</v>
      </c>
      <c r="F114" s="178">
        <v>23790</v>
      </c>
      <c r="G114" s="178"/>
      <c r="H114" s="194">
        <f>I114</f>
        <v>23790</v>
      </c>
      <c r="I114" s="178">
        <v>23790</v>
      </c>
      <c r="J114" s="178"/>
      <c r="K114" s="177"/>
      <c r="L114" s="177"/>
      <c r="M114" s="34" t="s">
        <v>176</v>
      </c>
    </row>
    <row r="115" spans="1:14" ht="16.5" customHeight="1">
      <c r="A115" s="269"/>
      <c r="B115" s="270"/>
      <c r="C115" s="271"/>
      <c r="D115" s="272" t="s">
        <v>168</v>
      </c>
      <c r="E115" s="225">
        <f aca="true" t="shared" si="8" ref="E115:J115">SUM(E116:E117)</f>
        <v>7611074</v>
      </c>
      <c r="F115" s="225">
        <f t="shared" si="8"/>
        <v>85438</v>
      </c>
      <c r="G115" s="225">
        <f t="shared" si="8"/>
        <v>0</v>
      </c>
      <c r="H115" s="225">
        <f t="shared" si="8"/>
        <v>85438</v>
      </c>
      <c r="I115" s="225">
        <f t="shared" si="8"/>
        <v>85438</v>
      </c>
      <c r="J115" s="225">
        <f t="shared" si="8"/>
        <v>0</v>
      </c>
      <c r="K115" s="225">
        <f>SUM(K116:K116)</f>
        <v>0</v>
      </c>
      <c r="L115" s="225">
        <f>SUM(L116:L116)</f>
        <v>0</v>
      </c>
      <c r="M115" s="265"/>
      <c r="N115" s="149">
        <f>F115+G115</f>
        <v>85438</v>
      </c>
    </row>
    <row r="116" spans="1:13" ht="20.25" customHeight="1">
      <c r="A116" s="186">
        <v>73</v>
      </c>
      <c r="B116" s="154">
        <v>75023</v>
      </c>
      <c r="C116" s="154">
        <v>6050</v>
      </c>
      <c r="D116" s="199" t="s">
        <v>181</v>
      </c>
      <c r="E116" s="218">
        <v>7544074</v>
      </c>
      <c r="F116" s="178">
        <v>18438</v>
      </c>
      <c r="G116" s="178"/>
      <c r="H116" s="194">
        <f>I116+J116</f>
        <v>18438</v>
      </c>
      <c r="I116" s="178">
        <v>18438</v>
      </c>
      <c r="J116" s="178"/>
      <c r="K116" s="177"/>
      <c r="L116" s="177"/>
      <c r="M116" s="34" t="s">
        <v>176</v>
      </c>
    </row>
    <row r="117" spans="1:13" ht="15" customHeight="1">
      <c r="A117" s="186">
        <v>74</v>
      </c>
      <c r="B117" s="180">
        <v>75023</v>
      </c>
      <c r="C117" s="180">
        <v>6060</v>
      </c>
      <c r="D117" s="199" t="s">
        <v>307</v>
      </c>
      <c r="E117" s="182">
        <v>67000</v>
      </c>
      <c r="F117" s="178">
        <v>67000</v>
      </c>
      <c r="G117" s="178"/>
      <c r="H117" s="194">
        <f>I117+J117</f>
        <v>67000</v>
      </c>
      <c r="I117" s="178">
        <v>67000</v>
      </c>
      <c r="J117" s="178"/>
      <c r="K117" s="177"/>
      <c r="L117" s="177"/>
      <c r="M117" s="34" t="s">
        <v>195</v>
      </c>
    </row>
    <row r="118" spans="1:14" ht="15.75" customHeight="1">
      <c r="A118" s="269"/>
      <c r="B118" s="270"/>
      <c r="C118" s="271"/>
      <c r="D118" s="272" t="s">
        <v>232</v>
      </c>
      <c r="E118" s="225">
        <f>SUM(E119:E119)</f>
        <v>35429</v>
      </c>
      <c r="F118" s="225">
        <f>SUM(F119:F119)</f>
        <v>35429</v>
      </c>
      <c r="G118" s="225">
        <f>G119</f>
        <v>0</v>
      </c>
      <c r="H118" s="225">
        <f>SUM(H119:H119)</f>
        <v>35429</v>
      </c>
      <c r="I118" s="225">
        <f>SUM(I119:I119)</f>
        <v>14529</v>
      </c>
      <c r="J118" s="225"/>
      <c r="K118" s="225"/>
      <c r="L118" s="225">
        <f>L119</f>
        <v>20900</v>
      </c>
      <c r="M118" s="265"/>
      <c r="N118" s="149">
        <f>F118+G118</f>
        <v>35429</v>
      </c>
    </row>
    <row r="119" spans="1:13" ht="28.5" customHeight="1">
      <c r="A119" s="186">
        <v>75</v>
      </c>
      <c r="B119" s="180">
        <v>75412</v>
      </c>
      <c r="C119" s="180">
        <v>6060</v>
      </c>
      <c r="D119" s="199" t="s">
        <v>279</v>
      </c>
      <c r="E119" s="182">
        <f>H119</f>
        <v>35429</v>
      </c>
      <c r="F119" s="178">
        <v>35429</v>
      </c>
      <c r="G119" s="178"/>
      <c r="H119" s="194">
        <f>I119+L119</f>
        <v>35429</v>
      </c>
      <c r="I119" s="178">
        <v>14529</v>
      </c>
      <c r="J119" s="178"/>
      <c r="K119" s="177"/>
      <c r="L119" s="177">
        <v>20900</v>
      </c>
      <c r="M119" s="34" t="s">
        <v>195</v>
      </c>
    </row>
    <row r="120" spans="1:14" ht="15.75" customHeight="1">
      <c r="A120" s="263"/>
      <c r="B120" s="263"/>
      <c r="C120" s="263"/>
      <c r="D120" s="264" t="s">
        <v>166</v>
      </c>
      <c r="E120" s="225">
        <f>E121+E131</f>
        <v>93247857</v>
      </c>
      <c r="F120" s="225">
        <f aca="true" t="shared" si="9" ref="F120:L120">SUM(F121,F131)</f>
        <v>8384553</v>
      </c>
      <c r="G120" s="225">
        <f t="shared" si="9"/>
        <v>0</v>
      </c>
      <c r="H120" s="225">
        <f t="shared" si="9"/>
        <v>8384553</v>
      </c>
      <c r="I120" s="225">
        <f t="shared" si="9"/>
        <v>949145</v>
      </c>
      <c r="J120" s="225">
        <f t="shared" si="9"/>
        <v>7285408</v>
      </c>
      <c r="K120" s="225">
        <f t="shared" si="9"/>
        <v>0</v>
      </c>
      <c r="L120" s="225">
        <f t="shared" si="9"/>
        <v>150000</v>
      </c>
      <c r="M120" s="268"/>
      <c r="N120" s="149">
        <f>I120+J120+L120</f>
        <v>8384553</v>
      </c>
    </row>
    <row r="121" spans="1:14" ht="13.5" customHeight="1">
      <c r="A121" s="226"/>
      <c r="B121" s="227"/>
      <c r="C121" s="228"/>
      <c r="D121" s="229" t="s">
        <v>221</v>
      </c>
      <c r="E121" s="225">
        <f aca="true" t="shared" si="10" ref="E121:J121">SUM(E122:E130)</f>
        <v>91137857</v>
      </c>
      <c r="F121" s="225">
        <f t="shared" si="10"/>
        <v>8373553</v>
      </c>
      <c r="G121" s="225">
        <f t="shared" si="10"/>
        <v>0</v>
      </c>
      <c r="H121" s="225">
        <f t="shared" si="10"/>
        <v>8373553</v>
      </c>
      <c r="I121" s="225">
        <f t="shared" si="10"/>
        <v>939145</v>
      </c>
      <c r="J121" s="225">
        <f t="shared" si="10"/>
        <v>7284408</v>
      </c>
      <c r="K121" s="225"/>
      <c r="L121" s="225">
        <v>150000</v>
      </c>
      <c r="M121" s="232"/>
      <c r="N121" s="149">
        <f>F120+G120</f>
        <v>8384553</v>
      </c>
    </row>
    <row r="122" spans="1:14" ht="15" customHeight="1">
      <c r="A122" s="368">
        <v>76</v>
      </c>
      <c r="B122" s="368">
        <v>80101</v>
      </c>
      <c r="C122" s="368">
        <v>6050</v>
      </c>
      <c r="D122" s="359" t="s">
        <v>180</v>
      </c>
      <c r="E122" s="362">
        <v>10842902</v>
      </c>
      <c r="F122" s="339">
        <v>7105000</v>
      </c>
      <c r="G122" s="339"/>
      <c r="H122" s="341">
        <v>7105000</v>
      </c>
      <c r="I122" s="339">
        <v>330491</v>
      </c>
      <c r="J122" s="339">
        <v>6624509</v>
      </c>
      <c r="K122" s="317"/>
      <c r="L122" s="315" t="s">
        <v>303</v>
      </c>
      <c r="M122" s="344" t="s">
        <v>172</v>
      </c>
      <c r="N122" s="149"/>
    </row>
    <row r="123" spans="1:14" ht="12" customHeight="1">
      <c r="A123" s="369"/>
      <c r="B123" s="369"/>
      <c r="C123" s="369"/>
      <c r="D123" s="364"/>
      <c r="E123" s="363"/>
      <c r="F123" s="340"/>
      <c r="G123" s="340"/>
      <c r="H123" s="342"/>
      <c r="I123" s="340"/>
      <c r="J123" s="340"/>
      <c r="K123" s="318"/>
      <c r="L123" s="316"/>
      <c r="M123" s="346"/>
      <c r="N123" s="149"/>
    </row>
    <row r="124" spans="1:13" ht="12.75" customHeight="1">
      <c r="A124" s="368">
        <v>77</v>
      </c>
      <c r="B124" s="368">
        <v>80101</v>
      </c>
      <c r="C124" s="154">
        <v>6050</v>
      </c>
      <c r="D124" s="359" t="s">
        <v>299</v>
      </c>
      <c r="E124" s="164">
        <v>3057416</v>
      </c>
      <c r="F124" s="153">
        <v>1189000</v>
      </c>
      <c r="G124" s="153"/>
      <c r="H124" s="165">
        <f>I124+J124</f>
        <v>1189000</v>
      </c>
      <c r="I124" s="153">
        <v>529101</v>
      </c>
      <c r="J124" s="153">
        <v>659899</v>
      </c>
      <c r="K124" s="195"/>
      <c r="L124" s="220"/>
      <c r="M124" s="344" t="s">
        <v>174</v>
      </c>
    </row>
    <row r="125" spans="1:13" ht="12.75" customHeight="1">
      <c r="A125" s="370"/>
      <c r="B125" s="370"/>
      <c r="C125" s="155">
        <v>6058</v>
      </c>
      <c r="D125" s="360"/>
      <c r="E125" s="166">
        <v>10000000</v>
      </c>
      <c r="F125" s="158"/>
      <c r="G125" s="158"/>
      <c r="H125" s="170"/>
      <c r="I125" s="158"/>
      <c r="J125" s="158"/>
      <c r="K125" s="210"/>
      <c r="L125" s="217"/>
      <c r="M125" s="345"/>
    </row>
    <row r="126" spans="1:13" ht="12.75" customHeight="1" thickBot="1">
      <c r="A126" s="370"/>
      <c r="B126" s="370"/>
      <c r="C126" s="258">
        <v>6059</v>
      </c>
      <c r="D126" s="300" t="s">
        <v>300</v>
      </c>
      <c r="E126" s="259">
        <v>22600000</v>
      </c>
      <c r="F126" s="160"/>
      <c r="G126" s="160"/>
      <c r="H126" s="299">
        <f>I126+J126</f>
        <v>0</v>
      </c>
      <c r="I126" s="160"/>
      <c r="J126" s="160"/>
      <c r="K126" s="291"/>
      <c r="L126" s="223"/>
      <c r="M126" s="346"/>
    </row>
    <row r="127" spans="1:13" ht="12.75" customHeight="1" thickBot="1">
      <c r="A127" s="370"/>
      <c r="B127" s="370"/>
      <c r="C127" s="292">
        <v>6059</v>
      </c>
      <c r="D127" s="293" t="s">
        <v>297</v>
      </c>
      <c r="E127" s="294">
        <v>20400000</v>
      </c>
      <c r="F127" s="295"/>
      <c r="G127" s="295"/>
      <c r="H127" s="296"/>
      <c r="I127" s="295"/>
      <c r="J127" s="295"/>
      <c r="K127" s="297"/>
      <c r="L127" s="298"/>
      <c r="M127" s="34"/>
    </row>
    <row r="128" spans="1:13" ht="12.75" customHeight="1">
      <c r="A128" s="369"/>
      <c r="B128" s="369"/>
      <c r="C128" s="292">
        <v>6059</v>
      </c>
      <c r="D128" s="293" t="s">
        <v>298</v>
      </c>
      <c r="E128" s="294">
        <v>20000000</v>
      </c>
      <c r="F128" s="295"/>
      <c r="G128" s="295"/>
      <c r="H128" s="296"/>
      <c r="I128" s="295"/>
      <c r="J128" s="295"/>
      <c r="K128" s="297"/>
      <c r="L128" s="298"/>
      <c r="M128" s="34"/>
    </row>
    <row r="129" spans="1:14" ht="11.25" customHeight="1">
      <c r="A129" s="179">
        <v>78</v>
      </c>
      <c r="B129" s="179">
        <v>80101</v>
      </c>
      <c r="C129" s="179">
        <v>6050</v>
      </c>
      <c r="D129" s="175" t="s">
        <v>217</v>
      </c>
      <c r="E129" s="218">
        <v>4167986</v>
      </c>
      <c r="F129" s="183">
        <v>10000</v>
      </c>
      <c r="G129" s="183"/>
      <c r="H129" s="184">
        <f>I129</f>
        <v>10000</v>
      </c>
      <c r="I129" s="178">
        <v>10000</v>
      </c>
      <c r="J129" s="178"/>
      <c r="K129" s="178"/>
      <c r="L129" s="219"/>
      <c r="M129" s="216" t="s">
        <v>174</v>
      </c>
      <c r="N129" s="216"/>
    </row>
    <row r="130" spans="1:14" ht="19.5" customHeight="1">
      <c r="A130" s="179">
        <v>79</v>
      </c>
      <c r="B130" s="179">
        <v>80101</v>
      </c>
      <c r="C130" s="179">
        <v>6060</v>
      </c>
      <c r="D130" s="175" t="s">
        <v>306</v>
      </c>
      <c r="E130" s="218">
        <f>H130</f>
        <v>69553</v>
      </c>
      <c r="F130" s="183">
        <v>69553</v>
      </c>
      <c r="G130" s="178"/>
      <c r="H130" s="194">
        <f>I130</f>
        <v>69553</v>
      </c>
      <c r="I130" s="178">
        <v>69553</v>
      </c>
      <c r="J130" s="178"/>
      <c r="K130" s="178"/>
      <c r="L130" s="219"/>
      <c r="M130" s="34" t="s">
        <v>189</v>
      </c>
      <c r="N130" s="173"/>
    </row>
    <row r="131" spans="1:14" ht="13.5" customHeight="1">
      <c r="A131" s="230"/>
      <c r="B131" s="230"/>
      <c r="C131" s="230"/>
      <c r="D131" s="231" t="s">
        <v>222</v>
      </c>
      <c r="E131" s="225">
        <f aca="true" t="shared" si="11" ref="E131:L131">SUM(E132:E133)</f>
        <v>2110000</v>
      </c>
      <c r="F131" s="225">
        <f t="shared" si="11"/>
        <v>11000</v>
      </c>
      <c r="G131" s="225">
        <f t="shared" si="11"/>
        <v>0</v>
      </c>
      <c r="H131" s="225">
        <f t="shared" si="11"/>
        <v>11000</v>
      </c>
      <c r="I131" s="225">
        <f t="shared" si="11"/>
        <v>10000</v>
      </c>
      <c r="J131" s="225">
        <f t="shared" si="11"/>
        <v>1000</v>
      </c>
      <c r="K131" s="225">
        <f t="shared" si="11"/>
        <v>0</v>
      </c>
      <c r="L131" s="225">
        <f t="shared" si="11"/>
        <v>0</v>
      </c>
      <c r="M131" s="233"/>
      <c r="N131" s="173"/>
    </row>
    <row r="132" spans="1:13" ht="11.25" customHeight="1">
      <c r="A132" s="179">
        <v>80</v>
      </c>
      <c r="B132" s="181">
        <v>80104</v>
      </c>
      <c r="C132" s="181">
        <v>6050</v>
      </c>
      <c r="D132" s="175" t="s">
        <v>199</v>
      </c>
      <c r="E132" s="182">
        <v>2100000</v>
      </c>
      <c r="F132" s="183">
        <v>1000</v>
      </c>
      <c r="G132" s="183"/>
      <c r="H132" s="184">
        <f>J132</f>
        <v>1000</v>
      </c>
      <c r="I132" s="183"/>
      <c r="J132" s="183">
        <v>1000</v>
      </c>
      <c r="K132" s="193"/>
      <c r="L132" s="191"/>
      <c r="M132" s="174" t="s">
        <v>175</v>
      </c>
    </row>
    <row r="133" spans="1:13" ht="11.25" customHeight="1">
      <c r="A133" s="179">
        <v>81</v>
      </c>
      <c r="B133" s="181">
        <v>80104</v>
      </c>
      <c r="C133" s="181">
        <v>6060</v>
      </c>
      <c r="D133" s="175" t="s">
        <v>280</v>
      </c>
      <c r="E133" s="182">
        <f>H133</f>
        <v>10000</v>
      </c>
      <c r="F133" s="183">
        <v>10000</v>
      </c>
      <c r="G133" s="183"/>
      <c r="H133" s="184">
        <f>L133+K133+I133</f>
        <v>10000</v>
      </c>
      <c r="I133" s="183">
        <v>10000</v>
      </c>
      <c r="J133" s="183"/>
      <c r="K133" s="193"/>
      <c r="L133" s="191"/>
      <c r="M133" s="174" t="s">
        <v>189</v>
      </c>
    </row>
    <row r="134" spans="1:14" ht="15" customHeight="1">
      <c r="A134" s="263"/>
      <c r="B134" s="263"/>
      <c r="C134" s="263"/>
      <c r="D134" s="264" t="s">
        <v>201</v>
      </c>
      <c r="E134" s="225">
        <f>SUM(E135:E140,E148:E156)</f>
        <v>415373</v>
      </c>
      <c r="F134" s="225">
        <f>SUM(F135:F140,F148:F156)</f>
        <v>535028</v>
      </c>
      <c r="G134" s="225">
        <f>SUM(G135:G140,G148:G156)</f>
        <v>-119655</v>
      </c>
      <c r="H134" s="225">
        <f>SUM(H135:H140,H148:H156)</f>
        <v>415373</v>
      </c>
      <c r="I134" s="225">
        <f>SUM(I135:I140,I148:I156)</f>
        <v>415373</v>
      </c>
      <c r="J134" s="225"/>
      <c r="K134" s="225"/>
      <c r="L134" s="266"/>
      <c r="M134" s="267"/>
      <c r="N134" s="149">
        <f>F134+G134</f>
        <v>415373</v>
      </c>
    </row>
    <row r="135" spans="1:13" ht="11.25" customHeight="1">
      <c r="A135" s="181">
        <v>82</v>
      </c>
      <c r="B135" s="181">
        <v>90015</v>
      </c>
      <c r="C135" s="181">
        <v>6050</v>
      </c>
      <c r="D135" s="175" t="s">
        <v>204</v>
      </c>
      <c r="E135" s="182">
        <v>22510</v>
      </c>
      <c r="F135" s="183">
        <v>22510</v>
      </c>
      <c r="G135" s="183"/>
      <c r="H135" s="184">
        <f aca="true" t="shared" si="12" ref="H135:H140">I135</f>
        <v>22510</v>
      </c>
      <c r="I135" s="183">
        <v>22510</v>
      </c>
      <c r="J135" s="183"/>
      <c r="K135" s="193"/>
      <c r="L135" s="191"/>
      <c r="M135" s="174" t="s">
        <v>218</v>
      </c>
    </row>
    <row r="136" spans="1:13" ht="11.25" customHeight="1">
      <c r="A136" s="181">
        <v>83</v>
      </c>
      <c r="B136" s="181">
        <v>90015</v>
      </c>
      <c r="C136" s="181">
        <v>6050</v>
      </c>
      <c r="D136" s="175" t="s">
        <v>205</v>
      </c>
      <c r="E136" s="182">
        <v>19544</v>
      </c>
      <c r="F136" s="183">
        <v>19544</v>
      </c>
      <c r="G136" s="183"/>
      <c r="H136" s="184">
        <f t="shared" si="12"/>
        <v>19544</v>
      </c>
      <c r="I136" s="183">
        <v>19544</v>
      </c>
      <c r="J136" s="183"/>
      <c r="K136" s="193"/>
      <c r="L136" s="191"/>
      <c r="M136" s="174" t="s">
        <v>218</v>
      </c>
    </row>
    <row r="137" spans="1:13" ht="12" customHeight="1">
      <c r="A137" s="181">
        <v>84</v>
      </c>
      <c r="B137" s="181">
        <v>90015</v>
      </c>
      <c r="C137" s="181">
        <v>6050</v>
      </c>
      <c r="D137" s="175" t="s">
        <v>208</v>
      </c>
      <c r="E137" s="182">
        <v>11950</v>
      </c>
      <c r="F137" s="183">
        <v>11950</v>
      </c>
      <c r="G137" s="183"/>
      <c r="H137" s="184">
        <f t="shared" si="12"/>
        <v>11950</v>
      </c>
      <c r="I137" s="183">
        <v>11950</v>
      </c>
      <c r="J137" s="183"/>
      <c r="K137" s="193"/>
      <c r="L137" s="191"/>
      <c r="M137" s="174" t="s">
        <v>218</v>
      </c>
    </row>
    <row r="138" spans="1:13" ht="11.25" customHeight="1">
      <c r="A138" s="181">
        <v>85</v>
      </c>
      <c r="B138" s="181">
        <v>90015</v>
      </c>
      <c r="C138" s="181">
        <v>6050</v>
      </c>
      <c r="D138" s="175" t="s">
        <v>207</v>
      </c>
      <c r="E138" s="182">
        <v>10905</v>
      </c>
      <c r="F138" s="183">
        <v>10905</v>
      </c>
      <c r="G138" s="183"/>
      <c r="H138" s="184">
        <f t="shared" si="12"/>
        <v>10905</v>
      </c>
      <c r="I138" s="183">
        <v>10905</v>
      </c>
      <c r="J138" s="183"/>
      <c r="K138" s="193"/>
      <c r="L138" s="191"/>
      <c r="M138" s="174" t="s">
        <v>218</v>
      </c>
    </row>
    <row r="139" spans="1:13" ht="11.25" customHeight="1">
      <c r="A139" s="181">
        <v>86</v>
      </c>
      <c r="B139" s="181">
        <v>90015</v>
      </c>
      <c r="C139" s="181">
        <v>6050</v>
      </c>
      <c r="D139" s="175" t="s">
        <v>225</v>
      </c>
      <c r="E139" s="182">
        <v>10424</v>
      </c>
      <c r="F139" s="183">
        <v>10424</v>
      </c>
      <c r="G139" s="183"/>
      <c r="H139" s="184">
        <f t="shared" si="12"/>
        <v>10424</v>
      </c>
      <c r="I139" s="183">
        <v>10424</v>
      </c>
      <c r="J139" s="183"/>
      <c r="K139" s="193"/>
      <c r="L139" s="191"/>
      <c r="M139" s="174" t="s">
        <v>218</v>
      </c>
    </row>
    <row r="140" spans="1:13" ht="11.25" customHeight="1">
      <c r="A140" s="181">
        <v>87</v>
      </c>
      <c r="B140" s="181">
        <v>90015</v>
      </c>
      <c r="C140" s="181">
        <v>6050</v>
      </c>
      <c r="D140" s="175" t="s">
        <v>257</v>
      </c>
      <c r="E140" s="182">
        <f>H140</f>
        <v>6000</v>
      </c>
      <c r="F140" s="183">
        <v>6000</v>
      </c>
      <c r="G140" s="183"/>
      <c r="H140" s="184">
        <f t="shared" si="12"/>
        <v>6000</v>
      </c>
      <c r="I140" s="183">
        <v>6000</v>
      </c>
      <c r="J140" s="183"/>
      <c r="K140" s="193"/>
      <c r="L140" s="191"/>
      <c r="M140" s="174" t="s">
        <v>218</v>
      </c>
    </row>
    <row r="141" spans="1:13" ht="5.25" customHeight="1">
      <c r="A141" s="239"/>
      <c r="B141" s="239"/>
      <c r="C141" s="239"/>
      <c r="D141" s="237"/>
      <c r="E141" s="240"/>
      <c r="F141" s="241"/>
      <c r="G141" s="241"/>
      <c r="H141" s="241"/>
      <c r="I141" s="241"/>
      <c r="J141" s="241"/>
      <c r="K141" s="305"/>
      <c r="L141" s="306"/>
      <c r="M141" s="238"/>
    </row>
    <row r="142" spans="1:13" ht="5.25" customHeight="1">
      <c r="A142" s="202"/>
      <c r="B142" s="202"/>
      <c r="C142" s="202"/>
      <c r="D142" s="203"/>
      <c r="E142" s="204"/>
      <c r="F142" s="205"/>
      <c r="G142" s="205"/>
      <c r="H142" s="205"/>
      <c r="I142" s="205"/>
      <c r="J142" s="205"/>
      <c r="K142" s="285"/>
      <c r="L142" s="286"/>
      <c r="M142" s="173"/>
    </row>
    <row r="143" spans="1:13" ht="11.25" customHeight="1" thickBot="1">
      <c r="A143" s="371" t="s">
        <v>1</v>
      </c>
      <c r="B143" s="361" t="s">
        <v>158</v>
      </c>
      <c r="C143" s="372" t="s">
        <v>163</v>
      </c>
      <c r="D143" s="361" t="s">
        <v>159</v>
      </c>
      <c r="E143" s="361" t="s">
        <v>160</v>
      </c>
      <c r="F143" s="344" t="s">
        <v>220</v>
      </c>
      <c r="G143" s="347" t="str">
        <f>G105</f>
        <v>Zmiany Uchwałą Rady Gminy Lesznowola</v>
      </c>
      <c r="H143" s="350" t="s">
        <v>170</v>
      </c>
      <c r="I143" s="351"/>
      <c r="J143" s="351"/>
      <c r="K143" s="351"/>
      <c r="L143" s="352"/>
      <c r="M143" s="344" t="s">
        <v>173</v>
      </c>
    </row>
    <row r="144" spans="1:13" ht="11.25" customHeight="1">
      <c r="A144" s="371"/>
      <c r="B144" s="361"/>
      <c r="C144" s="335"/>
      <c r="D144" s="361"/>
      <c r="E144" s="361"/>
      <c r="F144" s="345"/>
      <c r="G144" s="345"/>
      <c r="H144" s="353">
        <v>2009</v>
      </c>
      <c r="I144" s="354"/>
      <c r="J144" s="354"/>
      <c r="K144" s="354"/>
      <c r="L144" s="355"/>
      <c r="M144" s="345"/>
    </row>
    <row r="145" spans="1:13" ht="11.25" customHeight="1">
      <c r="A145" s="371"/>
      <c r="B145" s="361"/>
      <c r="C145" s="335"/>
      <c r="D145" s="361"/>
      <c r="E145" s="361"/>
      <c r="F145" s="345"/>
      <c r="G145" s="345"/>
      <c r="H145" s="356" t="s">
        <v>294</v>
      </c>
      <c r="I145" s="358" t="s">
        <v>161</v>
      </c>
      <c r="J145" s="348" t="s">
        <v>288</v>
      </c>
      <c r="K145" s="344" t="s">
        <v>246</v>
      </c>
      <c r="L145" s="345" t="s">
        <v>167</v>
      </c>
      <c r="M145" s="345"/>
    </row>
    <row r="146" spans="1:13" ht="16.5" customHeight="1">
      <c r="A146" s="371"/>
      <c r="B146" s="361"/>
      <c r="C146" s="336"/>
      <c r="D146" s="361"/>
      <c r="E146" s="361"/>
      <c r="F146" s="346"/>
      <c r="G146" s="346"/>
      <c r="H146" s="357"/>
      <c r="I146" s="349"/>
      <c r="J146" s="349"/>
      <c r="K146" s="346"/>
      <c r="L146" s="346"/>
      <c r="M146" s="346"/>
    </row>
    <row r="147" spans="1:13" ht="8.25" customHeight="1">
      <c r="A147" s="161">
        <v>1</v>
      </c>
      <c r="B147" s="161">
        <v>2</v>
      </c>
      <c r="C147" s="161">
        <v>3</v>
      </c>
      <c r="D147" s="161">
        <v>4</v>
      </c>
      <c r="E147" s="161">
        <v>5</v>
      </c>
      <c r="F147" s="161">
        <v>6</v>
      </c>
      <c r="G147" s="161">
        <v>7</v>
      </c>
      <c r="H147" s="171">
        <v>8</v>
      </c>
      <c r="I147" s="162">
        <v>9</v>
      </c>
      <c r="J147" s="171">
        <v>10</v>
      </c>
      <c r="K147" s="162">
        <v>11</v>
      </c>
      <c r="L147" s="171">
        <v>12</v>
      </c>
      <c r="M147" s="162">
        <v>13</v>
      </c>
    </row>
    <row r="148" spans="1:13" ht="12" customHeight="1">
      <c r="A148" s="181">
        <v>88</v>
      </c>
      <c r="B148" s="181">
        <v>90015</v>
      </c>
      <c r="C148" s="181">
        <v>6050</v>
      </c>
      <c r="D148" s="175" t="s">
        <v>248</v>
      </c>
      <c r="E148" s="182">
        <v>8000</v>
      </c>
      <c r="F148" s="183">
        <v>8000</v>
      </c>
      <c r="G148" s="183"/>
      <c r="H148" s="184">
        <f>I148</f>
        <v>8000</v>
      </c>
      <c r="I148" s="183">
        <v>8000</v>
      </c>
      <c r="J148" s="183"/>
      <c r="K148" s="193"/>
      <c r="L148" s="191"/>
      <c r="M148" s="174" t="s">
        <v>218</v>
      </c>
    </row>
    <row r="149" spans="1:13" ht="12" customHeight="1">
      <c r="A149" s="181">
        <v>89</v>
      </c>
      <c r="B149" s="181">
        <v>90015</v>
      </c>
      <c r="C149" s="181">
        <v>6050</v>
      </c>
      <c r="D149" s="175" t="s">
        <v>274</v>
      </c>
      <c r="E149" s="182">
        <v>46871</v>
      </c>
      <c r="F149" s="183">
        <v>46871</v>
      </c>
      <c r="G149" s="183"/>
      <c r="H149" s="184">
        <f>I149</f>
        <v>46871</v>
      </c>
      <c r="I149" s="183">
        <v>46871</v>
      </c>
      <c r="J149" s="183"/>
      <c r="K149" s="193"/>
      <c r="L149" s="191"/>
      <c r="M149" s="174" t="s">
        <v>218</v>
      </c>
    </row>
    <row r="150" spans="1:13" ht="18" customHeight="1">
      <c r="A150" s="181">
        <v>90</v>
      </c>
      <c r="B150" s="181">
        <v>90015</v>
      </c>
      <c r="C150" s="181">
        <v>6050</v>
      </c>
      <c r="D150" s="175" t="s">
        <v>247</v>
      </c>
      <c r="E150" s="182">
        <v>13400</v>
      </c>
      <c r="F150" s="183">
        <v>13400</v>
      </c>
      <c r="G150" s="183"/>
      <c r="H150" s="184">
        <f aca="true" t="shared" si="13" ref="H150:H156">I150</f>
        <v>13400</v>
      </c>
      <c r="I150" s="183">
        <v>13400</v>
      </c>
      <c r="J150" s="183"/>
      <c r="K150" s="193"/>
      <c r="L150" s="191"/>
      <c r="M150" s="174" t="s">
        <v>218</v>
      </c>
    </row>
    <row r="151" spans="1:13" ht="11.25" customHeight="1">
      <c r="A151" s="181">
        <v>91</v>
      </c>
      <c r="B151" s="181">
        <v>90015</v>
      </c>
      <c r="C151" s="181">
        <v>6050</v>
      </c>
      <c r="D151" s="175" t="s">
        <v>269</v>
      </c>
      <c r="E151" s="182">
        <v>60000</v>
      </c>
      <c r="F151" s="183">
        <v>137000</v>
      </c>
      <c r="G151" s="183">
        <v>-77000</v>
      </c>
      <c r="H151" s="184">
        <f t="shared" si="13"/>
        <v>60000</v>
      </c>
      <c r="I151" s="183">
        <v>60000</v>
      </c>
      <c r="J151" s="183"/>
      <c r="K151" s="193"/>
      <c r="L151" s="191"/>
      <c r="M151" s="174" t="s">
        <v>218</v>
      </c>
    </row>
    <row r="152" spans="1:13" ht="11.25" customHeight="1">
      <c r="A152" s="181">
        <v>92</v>
      </c>
      <c r="B152" s="181">
        <v>90015</v>
      </c>
      <c r="C152" s="181">
        <v>6050</v>
      </c>
      <c r="D152" s="175" t="s">
        <v>270</v>
      </c>
      <c r="E152" s="182">
        <v>35884</v>
      </c>
      <c r="F152" s="183">
        <v>55539</v>
      </c>
      <c r="G152" s="183">
        <v>-19655</v>
      </c>
      <c r="H152" s="184">
        <f t="shared" si="13"/>
        <v>35884</v>
      </c>
      <c r="I152" s="183">
        <v>35884</v>
      </c>
      <c r="J152" s="183"/>
      <c r="K152" s="193"/>
      <c r="L152" s="191"/>
      <c r="M152" s="174" t="s">
        <v>218</v>
      </c>
    </row>
    <row r="153" spans="1:13" ht="11.25" customHeight="1">
      <c r="A153" s="181">
        <v>93</v>
      </c>
      <c r="B153" s="181">
        <v>90015</v>
      </c>
      <c r="C153" s="181">
        <v>6050</v>
      </c>
      <c r="D153" s="175" t="s">
        <v>310</v>
      </c>
      <c r="E153" s="182">
        <v>76885</v>
      </c>
      <c r="F153" s="183">
        <v>99885</v>
      </c>
      <c r="G153" s="183">
        <v>-23000</v>
      </c>
      <c r="H153" s="184">
        <f t="shared" si="13"/>
        <v>76885</v>
      </c>
      <c r="I153" s="183">
        <v>76885</v>
      </c>
      <c r="J153" s="183"/>
      <c r="K153" s="193"/>
      <c r="L153" s="191"/>
      <c r="M153" s="174" t="s">
        <v>218</v>
      </c>
    </row>
    <row r="154" spans="1:13" ht="11.25" customHeight="1">
      <c r="A154" s="181">
        <v>94</v>
      </c>
      <c r="B154" s="181">
        <v>90015</v>
      </c>
      <c r="C154" s="181">
        <v>6050</v>
      </c>
      <c r="D154" s="175" t="s">
        <v>285</v>
      </c>
      <c r="E154" s="182">
        <v>66000</v>
      </c>
      <c r="F154" s="183">
        <v>66000</v>
      </c>
      <c r="G154" s="183"/>
      <c r="H154" s="184">
        <f>I154</f>
        <v>66000</v>
      </c>
      <c r="I154" s="183">
        <v>66000</v>
      </c>
      <c r="J154" s="183"/>
      <c r="K154" s="193"/>
      <c r="L154" s="191"/>
      <c r="M154" s="174" t="s">
        <v>218</v>
      </c>
    </row>
    <row r="155" spans="1:13" ht="11.25" customHeight="1">
      <c r="A155" s="181">
        <v>95</v>
      </c>
      <c r="B155" s="181">
        <v>90015</v>
      </c>
      <c r="C155" s="181">
        <v>6050</v>
      </c>
      <c r="D155" s="175" t="s">
        <v>316</v>
      </c>
      <c r="E155" s="182">
        <v>15000</v>
      </c>
      <c r="F155" s="183">
        <v>15000</v>
      </c>
      <c r="G155" s="183"/>
      <c r="H155" s="184">
        <f t="shared" si="13"/>
        <v>15000</v>
      </c>
      <c r="I155" s="183">
        <v>15000</v>
      </c>
      <c r="J155" s="183"/>
      <c r="K155" s="193"/>
      <c r="L155" s="191"/>
      <c r="M155" s="174" t="s">
        <v>218</v>
      </c>
    </row>
    <row r="156" spans="1:13" ht="11.25" customHeight="1">
      <c r="A156" s="181">
        <v>96</v>
      </c>
      <c r="B156" s="181">
        <v>90015</v>
      </c>
      <c r="C156" s="181">
        <v>6050</v>
      </c>
      <c r="D156" s="175" t="s">
        <v>209</v>
      </c>
      <c r="E156" s="182">
        <v>12000</v>
      </c>
      <c r="F156" s="183">
        <v>12000</v>
      </c>
      <c r="G156" s="183"/>
      <c r="H156" s="184">
        <f t="shared" si="13"/>
        <v>12000</v>
      </c>
      <c r="I156" s="183">
        <v>12000</v>
      </c>
      <c r="J156" s="183"/>
      <c r="K156" s="193"/>
      <c r="L156" s="191"/>
      <c r="M156" s="174" t="s">
        <v>218</v>
      </c>
    </row>
    <row r="157" spans="1:14" ht="13.5" customHeight="1">
      <c r="A157" s="263"/>
      <c r="B157" s="263"/>
      <c r="C157" s="263"/>
      <c r="D157" s="264" t="s">
        <v>171</v>
      </c>
      <c r="E157" s="225">
        <f aca="true" t="shared" si="14" ref="E157:L157">SUM(E158:E163)</f>
        <v>2178692</v>
      </c>
      <c r="F157" s="225">
        <f>SUM(F158:F163)</f>
        <v>169154</v>
      </c>
      <c r="G157" s="225">
        <f t="shared" si="14"/>
        <v>0</v>
      </c>
      <c r="H157" s="225">
        <f>SUM(H158:H163)</f>
        <v>169154</v>
      </c>
      <c r="I157" s="225">
        <f t="shared" si="14"/>
        <v>59154</v>
      </c>
      <c r="J157" s="225">
        <f>J158+J161+J162</f>
        <v>110000</v>
      </c>
      <c r="K157" s="225">
        <f t="shared" si="14"/>
        <v>0</v>
      </c>
      <c r="L157" s="225">
        <f t="shared" si="14"/>
        <v>0</v>
      </c>
      <c r="M157" s="265"/>
      <c r="N157" s="149">
        <f>F157+G157</f>
        <v>169154</v>
      </c>
    </row>
    <row r="158" spans="1:14" ht="12" customHeight="1">
      <c r="A158" s="368">
        <v>97</v>
      </c>
      <c r="B158" s="368">
        <v>92109</v>
      </c>
      <c r="C158" s="154">
        <v>6050</v>
      </c>
      <c r="D158" s="359" t="s">
        <v>314</v>
      </c>
      <c r="E158" s="164">
        <v>87082</v>
      </c>
      <c r="F158" s="153">
        <v>33374</v>
      </c>
      <c r="G158" s="153"/>
      <c r="H158" s="165">
        <f>J158+I158</f>
        <v>33374</v>
      </c>
      <c r="I158" s="153">
        <v>33374</v>
      </c>
      <c r="J158" s="153"/>
      <c r="K158" s="301"/>
      <c r="L158" s="152"/>
      <c r="M158" s="344" t="s">
        <v>176</v>
      </c>
      <c r="N158" s="149">
        <f>I157+J157</f>
        <v>169154</v>
      </c>
    </row>
    <row r="159" spans="1:14" ht="12" customHeight="1">
      <c r="A159" s="370"/>
      <c r="B159" s="370"/>
      <c r="C159" s="155">
        <v>6058</v>
      </c>
      <c r="D159" s="360"/>
      <c r="E159" s="166">
        <v>296199</v>
      </c>
      <c r="F159" s="158"/>
      <c r="G159" s="158"/>
      <c r="H159" s="170"/>
      <c r="I159" s="158"/>
      <c r="J159" s="158"/>
      <c r="K159" s="210"/>
      <c r="L159" s="302"/>
      <c r="M159" s="345"/>
      <c r="N159" s="149"/>
    </row>
    <row r="160" spans="1:14" ht="12" customHeight="1">
      <c r="A160" s="369"/>
      <c r="B160" s="369"/>
      <c r="C160" s="156">
        <v>6059</v>
      </c>
      <c r="D160" s="364"/>
      <c r="E160" s="196">
        <v>489801</v>
      </c>
      <c r="F160" s="157"/>
      <c r="G160" s="157"/>
      <c r="H160" s="167"/>
      <c r="I160" s="157"/>
      <c r="J160" s="157"/>
      <c r="K160" s="303"/>
      <c r="L160" s="159"/>
      <c r="M160" s="346"/>
      <c r="N160" s="149"/>
    </row>
    <row r="161" spans="1:14" ht="18.75" customHeight="1">
      <c r="A161" s="181">
        <v>98</v>
      </c>
      <c r="B161" s="181">
        <v>92109</v>
      </c>
      <c r="C161" s="181">
        <v>6050</v>
      </c>
      <c r="D161" s="175" t="s">
        <v>289</v>
      </c>
      <c r="E161" s="182">
        <v>100000</v>
      </c>
      <c r="F161" s="183">
        <v>70000</v>
      </c>
      <c r="G161" s="183"/>
      <c r="H161" s="184">
        <f>J161+I161</f>
        <v>70000</v>
      </c>
      <c r="I161" s="183"/>
      <c r="J161" s="183">
        <v>70000</v>
      </c>
      <c r="K161" s="193"/>
      <c r="L161" s="185"/>
      <c r="M161" s="174" t="s">
        <v>176</v>
      </c>
      <c r="N161" s="149"/>
    </row>
    <row r="162" spans="1:14" ht="10.5" customHeight="1">
      <c r="A162" s="181">
        <v>99</v>
      </c>
      <c r="B162" s="181">
        <v>92109</v>
      </c>
      <c r="C162" s="181">
        <v>6050</v>
      </c>
      <c r="D162" s="175" t="s">
        <v>230</v>
      </c>
      <c r="E162" s="182">
        <f>H162</f>
        <v>59780</v>
      </c>
      <c r="F162" s="183">
        <v>59780</v>
      </c>
      <c r="G162" s="183"/>
      <c r="H162" s="184">
        <f>J162+I162</f>
        <v>59780</v>
      </c>
      <c r="I162" s="183">
        <v>19780</v>
      </c>
      <c r="J162" s="183">
        <v>40000</v>
      </c>
      <c r="K162" s="193"/>
      <c r="L162" s="185"/>
      <c r="M162" s="174" t="s">
        <v>176</v>
      </c>
      <c r="N162" s="149"/>
    </row>
    <row r="163" spans="1:14" ht="12" customHeight="1">
      <c r="A163" s="181">
        <v>100</v>
      </c>
      <c r="B163" s="181">
        <v>92109</v>
      </c>
      <c r="C163" s="181">
        <v>6050</v>
      </c>
      <c r="D163" s="175" t="s">
        <v>200</v>
      </c>
      <c r="E163" s="182">
        <v>1145830</v>
      </c>
      <c r="F163" s="183">
        <v>6000</v>
      </c>
      <c r="G163" s="183"/>
      <c r="H163" s="184">
        <f>I163</f>
        <v>6000</v>
      </c>
      <c r="I163" s="183">
        <v>6000</v>
      </c>
      <c r="J163" s="183"/>
      <c r="K163" s="193"/>
      <c r="L163" s="191"/>
      <c r="M163" s="174" t="s">
        <v>172</v>
      </c>
      <c r="N163" s="149"/>
    </row>
    <row r="164" spans="1:14" ht="14.25" customHeight="1">
      <c r="A164" s="263"/>
      <c r="B164" s="263"/>
      <c r="C164" s="263"/>
      <c r="D164" s="264" t="s">
        <v>187</v>
      </c>
      <c r="E164" s="225">
        <f aca="true" t="shared" si="15" ref="E164:J164">SUM(E165:E169)</f>
        <v>2105926</v>
      </c>
      <c r="F164" s="225">
        <f t="shared" si="15"/>
        <v>2041016</v>
      </c>
      <c r="G164" s="225">
        <f t="shared" si="15"/>
        <v>0</v>
      </c>
      <c r="H164" s="225">
        <f t="shared" si="15"/>
        <v>2041016</v>
      </c>
      <c r="I164" s="225">
        <f t="shared" si="15"/>
        <v>167626</v>
      </c>
      <c r="J164" s="225">
        <f t="shared" si="15"/>
        <v>1207390</v>
      </c>
      <c r="K164" s="225"/>
      <c r="L164" s="225">
        <v>666000</v>
      </c>
      <c r="M164" s="265"/>
      <c r="N164" s="149">
        <f>L164+J164+I164</f>
        <v>2041016</v>
      </c>
    </row>
    <row r="165" spans="1:14" ht="11.25" customHeight="1">
      <c r="A165" s="368">
        <v>101</v>
      </c>
      <c r="B165" s="368">
        <v>92601</v>
      </c>
      <c r="C165" s="368">
        <v>6050</v>
      </c>
      <c r="D165" s="359" t="s">
        <v>262</v>
      </c>
      <c r="E165" s="362">
        <v>1990550</v>
      </c>
      <c r="F165" s="339">
        <v>1925640</v>
      </c>
      <c r="G165" s="339"/>
      <c r="H165" s="341">
        <v>1925640</v>
      </c>
      <c r="I165" s="339">
        <v>79640</v>
      </c>
      <c r="J165" s="339">
        <v>1180000</v>
      </c>
      <c r="K165" s="321"/>
      <c r="L165" s="319" t="s">
        <v>304</v>
      </c>
      <c r="M165" s="344" t="s">
        <v>172</v>
      </c>
      <c r="N165" s="149">
        <f>F164+G164</f>
        <v>2041016</v>
      </c>
    </row>
    <row r="166" spans="1:14" ht="11.25" customHeight="1">
      <c r="A166" s="369"/>
      <c r="B166" s="369"/>
      <c r="C166" s="369"/>
      <c r="D166" s="364"/>
      <c r="E166" s="363"/>
      <c r="F166" s="340"/>
      <c r="G166" s="340"/>
      <c r="H166" s="342"/>
      <c r="I166" s="340"/>
      <c r="J166" s="340"/>
      <c r="K166" s="322"/>
      <c r="L166" s="320"/>
      <c r="M166" s="346"/>
      <c r="N166" s="149"/>
    </row>
    <row r="167" spans="1:14" ht="11.25" customHeight="1">
      <c r="A167" s="181">
        <v>102</v>
      </c>
      <c r="B167" s="181">
        <v>92605</v>
      </c>
      <c r="C167" s="181">
        <v>6050</v>
      </c>
      <c r="D167" s="175" t="s">
        <v>188</v>
      </c>
      <c r="E167" s="182">
        <f>H167</f>
        <v>11500</v>
      </c>
      <c r="F167" s="183">
        <v>11500</v>
      </c>
      <c r="G167" s="183"/>
      <c r="H167" s="184">
        <f>L167+K167+I167</f>
        <v>11500</v>
      </c>
      <c r="I167" s="183">
        <v>11500</v>
      </c>
      <c r="J167" s="183"/>
      <c r="K167" s="193"/>
      <c r="L167" s="185"/>
      <c r="M167" s="174" t="s">
        <v>189</v>
      </c>
      <c r="N167" s="149"/>
    </row>
    <row r="168" spans="1:14" ht="11.25" customHeight="1">
      <c r="A168" s="181">
        <v>103</v>
      </c>
      <c r="B168" s="181">
        <v>92605</v>
      </c>
      <c r="C168" s="181">
        <v>6050</v>
      </c>
      <c r="D168" s="175" t="s">
        <v>277</v>
      </c>
      <c r="E168" s="182">
        <v>27390</v>
      </c>
      <c r="F168" s="183">
        <v>27390</v>
      </c>
      <c r="G168" s="183"/>
      <c r="H168" s="184">
        <f>J168</f>
        <v>27390</v>
      </c>
      <c r="I168" s="183"/>
      <c r="J168" s="183">
        <v>27390</v>
      </c>
      <c r="K168" s="193"/>
      <c r="L168" s="185"/>
      <c r="M168" s="174" t="s">
        <v>189</v>
      </c>
      <c r="N168" s="149"/>
    </row>
    <row r="169" spans="1:16" ht="16.5" customHeight="1">
      <c r="A169" s="181">
        <v>104</v>
      </c>
      <c r="B169" s="181">
        <v>92605</v>
      </c>
      <c r="C169" s="181">
        <v>6060</v>
      </c>
      <c r="D169" s="175" t="s">
        <v>278</v>
      </c>
      <c r="E169" s="182">
        <f>H169</f>
        <v>76486</v>
      </c>
      <c r="F169" s="183">
        <v>76486</v>
      </c>
      <c r="G169" s="183"/>
      <c r="H169" s="184">
        <f>L169+K169+I169</f>
        <v>76486</v>
      </c>
      <c r="I169" s="183">
        <v>76486</v>
      </c>
      <c r="J169" s="183"/>
      <c r="K169" s="193"/>
      <c r="L169" s="185"/>
      <c r="M169" s="174" t="s">
        <v>189</v>
      </c>
      <c r="N169" s="337"/>
      <c r="O169" s="338"/>
      <c r="P169" s="149" t="e">
        <f>#REF!-N169</f>
        <v>#REF!</v>
      </c>
    </row>
    <row r="170" spans="1:14" ht="13.5" customHeight="1">
      <c r="A170" s="257" t="s">
        <v>252</v>
      </c>
      <c r="B170" s="243" t="s">
        <v>191</v>
      </c>
      <c r="C170" s="244"/>
      <c r="D170" s="245"/>
      <c r="E170" s="151">
        <f aca="true" t="shared" si="16" ref="E170:K170">SUM(E171:E171)</f>
        <v>100000</v>
      </c>
      <c r="F170" s="151">
        <f t="shared" si="16"/>
        <v>100000</v>
      </c>
      <c r="G170" s="151">
        <f t="shared" si="16"/>
        <v>0</v>
      </c>
      <c r="H170" s="151">
        <f t="shared" si="16"/>
        <v>100000</v>
      </c>
      <c r="I170" s="151">
        <f t="shared" si="16"/>
        <v>100000</v>
      </c>
      <c r="J170" s="151">
        <f t="shared" si="16"/>
        <v>0</v>
      </c>
      <c r="K170" s="151">
        <f t="shared" si="16"/>
        <v>0</v>
      </c>
      <c r="L170" s="151"/>
      <c r="M170" s="214"/>
      <c r="N170" s="235"/>
    </row>
    <row r="171" spans="1:14" ht="12.75" customHeight="1">
      <c r="A171" s="212">
        <v>106</v>
      </c>
      <c r="B171" s="155">
        <v>60013</v>
      </c>
      <c r="C171" s="155">
        <v>6300</v>
      </c>
      <c r="D171" s="213" t="s">
        <v>196</v>
      </c>
      <c r="E171" s="166">
        <v>100000</v>
      </c>
      <c r="F171" s="166">
        <f>H171</f>
        <v>100000</v>
      </c>
      <c r="G171" s="166"/>
      <c r="H171" s="170">
        <f>J171+I171</f>
        <v>100000</v>
      </c>
      <c r="I171" s="158">
        <v>100000</v>
      </c>
      <c r="J171" s="158"/>
      <c r="K171" s="166"/>
      <c r="L171" s="158"/>
      <c r="M171" s="224" t="s">
        <v>218</v>
      </c>
      <c r="N171" s="215"/>
    </row>
    <row r="172" spans="1:14" ht="12.75" customHeight="1">
      <c r="A172" s="257" t="s">
        <v>253</v>
      </c>
      <c r="B172" s="365" t="s">
        <v>254</v>
      </c>
      <c r="C172" s="366"/>
      <c r="D172" s="367"/>
      <c r="E172" s="151">
        <f aca="true" t="shared" si="17" ref="E172:K172">E173</f>
        <v>10000</v>
      </c>
      <c r="F172" s="151">
        <f t="shared" si="17"/>
        <v>10000</v>
      </c>
      <c r="G172" s="151">
        <f t="shared" si="17"/>
        <v>0</v>
      </c>
      <c r="H172" s="151">
        <f t="shared" si="17"/>
        <v>10000</v>
      </c>
      <c r="I172" s="151">
        <f t="shared" si="17"/>
        <v>10000</v>
      </c>
      <c r="J172" s="151"/>
      <c r="K172" s="151">
        <f t="shared" si="17"/>
        <v>0</v>
      </c>
      <c r="L172" s="151"/>
      <c r="M172" s="214"/>
      <c r="N172" s="215"/>
    </row>
    <row r="173" spans="1:14" ht="12.75" customHeight="1" thickBot="1">
      <c r="A173" s="260">
        <v>112</v>
      </c>
      <c r="B173" s="180">
        <v>71095</v>
      </c>
      <c r="C173" s="180">
        <v>6010</v>
      </c>
      <c r="D173" s="199" t="s">
        <v>255</v>
      </c>
      <c r="E173" s="261">
        <v>10000</v>
      </c>
      <c r="F173" s="261">
        <v>10000</v>
      </c>
      <c r="G173" s="261"/>
      <c r="H173" s="262">
        <f>I173</f>
        <v>10000</v>
      </c>
      <c r="I173" s="197">
        <v>10000</v>
      </c>
      <c r="J173" s="197"/>
      <c r="K173" s="261"/>
      <c r="L173" s="197"/>
      <c r="M173" s="246"/>
      <c r="N173" s="215"/>
    </row>
    <row r="174" spans="1:16" ht="15" customHeight="1" thickBot="1" thickTop="1">
      <c r="A174" s="327" t="s">
        <v>25</v>
      </c>
      <c r="B174" s="328"/>
      <c r="C174" s="328"/>
      <c r="D174" s="329"/>
      <c r="E174" s="234">
        <f aca="true" t="shared" si="18" ref="E174:M174">E172+E170+E13</f>
        <v>220759474</v>
      </c>
      <c r="F174" s="234">
        <f t="shared" si="18"/>
        <v>33382100</v>
      </c>
      <c r="G174" s="234">
        <f t="shared" si="18"/>
        <v>689575</v>
      </c>
      <c r="H174" s="234">
        <f t="shared" si="18"/>
        <v>34071675</v>
      </c>
      <c r="I174" s="234">
        <f t="shared" si="18"/>
        <v>5094775</v>
      </c>
      <c r="J174" s="234">
        <f t="shared" si="18"/>
        <v>17000000</v>
      </c>
      <c r="K174" s="234">
        <f t="shared" si="18"/>
        <v>11140000</v>
      </c>
      <c r="L174" s="234">
        <f t="shared" si="18"/>
        <v>836900</v>
      </c>
      <c r="M174" s="234">
        <f t="shared" si="18"/>
        <v>0</v>
      </c>
      <c r="N174" s="222">
        <f>L174+K174+J174+I174</f>
        <v>34071675</v>
      </c>
      <c r="O174" s="149">
        <f>F174+G174</f>
        <v>34071675</v>
      </c>
      <c r="P174" s="149">
        <f>N174-O174</f>
        <v>0</v>
      </c>
    </row>
    <row r="175" ht="4.5" customHeight="1" thickTop="1"/>
    <row r="176" spans="1:13" ht="12">
      <c r="A176" s="221" t="s">
        <v>115</v>
      </c>
      <c r="B176" s="334" t="s">
        <v>301</v>
      </c>
      <c r="C176" s="334"/>
      <c r="D176" s="334"/>
      <c r="E176" s="334"/>
      <c r="F176" s="334"/>
      <c r="G176" s="334"/>
      <c r="H176" s="334"/>
      <c r="I176" s="334"/>
      <c r="J176" s="334"/>
      <c r="K176" s="334"/>
      <c r="L176" s="334"/>
      <c r="M176" s="334"/>
    </row>
    <row r="177" spans="1:13" ht="12">
      <c r="A177" s="221" t="s">
        <v>194</v>
      </c>
      <c r="B177" s="334" t="s">
        <v>295</v>
      </c>
      <c r="C177" s="334"/>
      <c r="D177" s="334"/>
      <c r="E177" s="334"/>
      <c r="F177" s="334"/>
      <c r="G177" s="334"/>
      <c r="H177" s="334"/>
      <c r="I177" s="334"/>
      <c r="J177" s="43"/>
      <c r="K177" s="43"/>
      <c r="L177" s="43"/>
      <c r="M177" s="43"/>
    </row>
  </sheetData>
  <mergeCells count="125">
    <mergeCell ref="G122:G123"/>
    <mergeCell ref="G165:G166"/>
    <mergeCell ref="F165:F166"/>
    <mergeCell ref="E165:E166"/>
    <mergeCell ref="D158:D160"/>
    <mergeCell ref="F143:F146"/>
    <mergeCell ref="H143:L143"/>
    <mergeCell ref="M143:M146"/>
    <mergeCell ref="M122:M123"/>
    <mergeCell ref="M165:M166"/>
    <mergeCell ref="L165:L166"/>
    <mergeCell ref="K165:K166"/>
    <mergeCell ref="M124:M126"/>
    <mergeCell ref="H144:L144"/>
    <mergeCell ref="H145:H146"/>
    <mergeCell ref="I145:I146"/>
    <mergeCell ref="K145:K146"/>
    <mergeCell ref="M158:M160"/>
    <mergeCell ref="L37:L38"/>
    <mergeCell ref="E35:E38"/>
    <mergeCell ref="F35:F38"/>
    <mergeCell ref="A122:A123"/>
    <mergeCell ref="L122:L123"/>
    <mergeCell ref="F122:F123"/>
    <mergeCell ref="H122:H123"/>
    <mergeCell ref="I122:I123"/>
    <mergeCell ref="J122:J123"/>
    <mergeCell ref="K122:K123"/>
    <mergeCell ref="H37:H38"/>
    <mergeCell ref="I37:I38"/>
    <mergeCell ref="J37:J38"/>
    <mergeCell ref="K37:K38"/>
    <mergeCell ref="L73:L74"/>
    <mergeCell ref="G35:G38"/>
    <mergeCell ref="H35:L35"/>
    <mergeCell ref="A35:A38"/>
    <mergeCell ref="B35:B38"/>
    <mergeCell ref="C35:C38"/>
    <mergeCell ref="D35:D38"/>
    <mergeCell ref="G71:G74"/>
    <mergeCell ref="H71:L71"/>
    <mergeCell ref="D47:D49"/>
    <mergeCell ref="M71:M74"/>
    <mergeCell ref="C71:C74"/>
    <mergeCell ref="D71:D74"/>
    <mergeCell ref="E71:E74"/>
    <mergeCell ref="F71:F74"/>
    <mergeCell ref="I73:I74"/>
    <mergeCell ref="J73:J74"/>
    <mergeCell ref="K73:K74"/>
    <mergeCell ref="H72:L72"/>
    <mergeCell ref="H73:H74"/>
    <mergeCell ref="G8:G11"/>
    <mergeCell ref="M50:M52"/>
    <mergeCell ref="M8:M11"/>
    <mergeCell ref="M47:M49"/>
    <mergeCell ref="L10:L11"/>
    <mergeCell ref="H8:L8"/>
    <mergeCell ref="H9:L9"/>
    <mergeCell ref="I10:I11"/>
    <mergeCell ref="M35:M38"/>
    <mergeCell ref="H36:L36"/>
    <mergeCell ref="B176:M176"/>
    <mergeCell ref="A174:D174"/>
    <mergeCell ref="B177:I177"/>
    <mergeCell ref="A47:A49"/>
    <mergeCell ref="A71:A74"/>
    <mergeCell ref="A50:A52"/>
    <mergeCell ref="B71:B74"/>
    <mergeCell ref="K107:K108"/>
    <mergeCell ref="D50:D52"/>
    <mergeCell ref="I165:I166"/>
    <mergeCell ref="I1:L1"/>
    <mergeCell ref="I3:L3"/>
    <mergeCell ref="I4:L4"/>
    <mergeCell ref="I5:L5"/>
    <mergeCell ref="A6:L6"/>
    <mergeCell ref="F8:F11"/>
    <mergeCell ref="E8:E11"/>
    <mergeCell ref="H10:H11"/>
    <mergeCell ref="K10:K11"/>
    <mergeCell ref="J10:J11"/>
    <mergeCell ref="A8:A11"/>
    <mergeCell ref="B8:B11"/>
    <mergeCell ref="D8:D11"/>
    <mergeCell ref="C8:C11"/>
    <mergeCell ref="N169:O169"/>
    <mergeCell ref="A143:A146"/>
    <mergeCell ref="B143:B146"/>
    <mergeCell ref="C143:C146"/>
    <mergeCell ref="D143:D146"/>
    <mergeCell ref="E143:E146"/>
    <mergeCell ref="J145:J146"/>
    <mergeCell ref="L145:L146"/>
    <mergeCell ref="J165:J166"/>
    <mergeCell ref="H165:H166"/>
    <mergeCell ref="B158:B160"/>
    <mergeCell ref="A105:A108"/>
    <mergeCell ref="B105:B108"/>
    <mergeCell ref="C105:C108"/>
    <mergeCell ref="A158:A160"/>
    <mergeCell ref="B124:B128"/>
    <mergeCell ref="A124:A128"/>
    <mergeCell ref="B122:B123"/>
    <mergeCell ref="C122:C123"/>
    <mergeCell ref="B172:D172"/>
    <mergeCell ref="C165:C166"/>
    <mergeCell ref="B165:B166"/>
    <mergeCell ref="A165:A166"/>
    <mergeCell ref="D165:D166"/>
    <mergeCell ref="D124:D125"/>
    <mergeCell ref="E105:E108"/>
    <mergeCell ref="E122:E123"/>
    <mergeCell ref="D105:D108"/>
    <mergeCell ref="D122:D123"/>
    <mergeCell ref="M105:M108"/>
    <mergeCell ref="G143:G146"/>
    <mergeCell ref="J107:J108"/>
    <mergeCell ref="F105:F108"/>
    <mergeCell ref="G105:G108"/>
    <mergeCell ref="H105:L105"/>
    <mergeCell ref="H106:L106"/>
    <mergeCell ref="H107:H108"/>
    <mergeCell ref="I107:I108"/>
    <mergeCell ref="L107:L108"/>
  </mergeCells>
  <printOptions horizontalCentered="1"/>
  <pageMargins left="0.36" right="0.45" top="0.59" bottom="0.61" header="0.32" footer="0.22"/>
  <pageSetup horizontalDpi="600" verticalDpi="600" orientation="landscape" paperSize="9" scale="98" r:id="rId1"/>
  <colBreaks count="1" manualBreakCount="1">
    <brk id="13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29" sqref="F2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P253"/>
  <sheetViews>
    <sheetView showZeros="0" workbookViewId="0" topLeftCell="A1">
      <selection activeCell="F180" sqref="F180"/>
    </sheetView>
  </sheetViews>
  <sheetFormatPr defaultColWidth="9.00390625" defaultRowHeight="12.75"/>
  <cols>
    <col min="1" max="1" width="3.875" style="1" customWidth="1"/>
    <col min="2" max="2" width="6.25390625" style="1" customWidth="1"/>
    <col min="3" max="3" width="22.25390625" style="1" customWidth="1"/>
    <col min="4" max="4" width="7.25390625" style="2" customWidth="1"/>
    <col min="5" max="6" width="9.75390625" style="1" customWidth="1"/>
    <col min="7" max="7" width="10.375" style="1" customWidth="1"/>
    <col min="8" max="8" width="9.625" style="1" customWidth="1"/>
    <col min="9" max="9" width="9.75390625" style="1" customWidth="1"/>
    <col min="10" max="11" width="8.75390625" style="1" customWidth="1"/>
    <col min="12" max="12" width="7.25390625" style="1" customWidth="1"/>
    <col min="13" max="13" width="2.125" style="1" customWidth="1"/>
    <col min="14" max="14" width="7.625" style="1" customWidth="1"/>
    <col min="15" max="15" width="7.25390625" style="1" customWidth="1"/>
    <col min="16" max="16" width="9.375" style="1" customWidth="1"/>
    <col min="17" max="16384" width="9.125" style="1" customWidth="1"/>
  </cols>
  <sheetData>
    <row r="1" ht="5.25" customHeight="1"/>
    <row r="2" spans="11:12" ht="15">
      <c r="K2" s="52" t="s">
        <v>112</v>
      </c>
      <c r="L2" s="52"/>
    </row>
    <row r="3" spans="11:12" ht="12.75">
      <c r="K3" s="51" t="s">
        <v>113</v>
      </c>
      <c r="L3" s="51"/>
    </row>
    <row r="4" spans="11:12" ht="12.75">
      <c r="K4" s="51" t="s">
        <v>114</v>
      </c>
      <c r="L4" s="51"/>
    </row>
    <row r="5" spans="10:16" ht="12.75">
      <c r="J5" s="23"/>
      <c r="P5" s="27"/>
    </row>
    <row r="6" spans="10:16" ht="12.75">
      <c r="J6" s="23"/>
      <c r="P6" s="27"/>
    </row>
    <row r="7" spans="1:16" ht="15" customHeight="1">
      <c r="A7" s="343" t="s">
        <v>93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1"/>
      <c r="N7" s="331"/>
      <c r="O7" s="331"/>
      <c r="P7" s="331"/>
    </row>
    <row r="8" spans="1:16" ht="15" customHeight="1">
      <c r="A8" s="120"/>
      <c r="B8" s="121"/>
      <c r="C8" s="121"/>
      <c r="D8" s="121"/>
      <c r="E8" s="121"/>
      <c r="F8" s="121"/>
      <c r="G8" s="121"/>
      <c r="H8" s="121"/>
      <c r="I8" s="121"/>
      <c r="J8" s="121"/>
      <c r="K8" s="121"/>
      <c r="L8" s="121"/>
      <c r="M8" s="121"/>
      <c r="N8" s="121"/>
      <c r="O8" s="121"/>
      <c r="P8" s="121"/>
    </row>
    <row r="9" ht="7.5" customHeight="1"/>
    <row r="10" spans="1:16" s="2" customFormat="1" ht="12.75" customHeight="1" thickBot="1">
      <c r="A10" s="371" t="s">
        <v>1</v>
      </c>
      <c r="B10" s="361" t="s">
        <v>0</v>
      </c>
      <c r="C10" s="361" t="s">
        <v>7</v>
      </c>
      <c r="D10" s="361" t="s">
        <v>8</v>
      </c>
      <c r="E10" s="416" t="s">
        <v>9</v>
      </c>
      <c r="F10" s="344" t="s">
        <v>96</v>
      </c>
      <c r="G10" s="457" t="s">
        <v>98</v>
      </c>
      <c r="H10" s="461" t="s">
        <v>86</v>
      </c>
      <c r="I10" s="457"/>
      <c r="J10" s="457"/>
      <c r="K10" s="457"/>
      <c r="L10" s="457"/>
      <c r="M10" s="457"/>
      <c r="N10" s="457"/>
      <c r="O10" s="457"/>
      <c r="P10" s="437"/>
    </row>
    <row r="11" spans="1:16" s="2" customFormat="1" ht="12.75" customHeight="1" thickBot="1">
      <c r="A11" s="371"/>
      <c r="B11" s="361"/>
      <c r="C11" s="361"/>
      <c r="D11" s="361"/>
      <c r="E11" s="416"/>
      <c r="F11" s="345"/>
      <c r="G11" s="423"/>
      <c r="H11" s="426">
        <v>2003</v>
      </c>
      <c r="I11" s="427"/>
      <c r="J11" s="427"/>
      <c r="K11" s="427"/>
      <c r="L11" s="427"/>
      <c r="M11" s="428"/>
      <c r="N11" s="455">
        <v>2004</v>
      </c>
      <c r="O11" s="430"/>
      <c r="P11" s="5">
        <v>2005</v>
      </c>
    </row>
    <row r="12" spans="1:16" s="2" customFormat="1" ht="9.75" customHeight="1" thickTop="1">
      <c r="A12" s="371"/>
      <c r="B12" s="361"/>
      <c r="C12" s="361"/>
      <c r="D12" s="361"/>
      <c r="E12" s="416"/>
      <c r="F12" s="345"/>
      <c r="G12" s="423"/>
      <c r="H12" s="431" t="s">
        <v>95</v>
      </c>
      <c r="I12" s="422" t="s">
        <v>13</v>
      </c>
      <c r="J12" s="424"/>
      <c r="K12" s="424"/>
      <c r="L12" s="424"/>
      <c r="M12" s="456"/>
      <c r="N12" s="457" t="s">
        <v>16</v>
      </c>
      <c r="O12" s="458"/>
      <c r="P12" s="361" t="s">
        <v>16</v>
      </c>
    </row>
    <row r="13" spans="1:16" s="2" customFormat="1" ht="9.75" customHeight="1">
      <c r="A13" s="371"/>
      <c r="B13" s="361"/>
      <c r="C13" s="361"/>
      <c r="D13" s="361"/>
      <c r="E13" s="416"/>
      <c r="F13" s="345"/>
      <c r="G13" s="423"/>
      <c r="H13" s="432"/>
      <c r="I13" s="415" t="s">
        <v>14</v>
      </c>
      <c r="J13" s="416" t="s">
        <v>12</v>
      </c>
      <c r="K13" s="417"/>
      <c r="L13" s="417"/>
      <c r="M13" s="418"/>
      <c r="N13" s="423"/>
      <c r="O13" s="459"/>
      <c r="P13" s="361"/>
    </row>
    <row r="14" spans="1:16" s="2" customFormat="1" ht="29.25">
      <c r="A14" s="371"/>
      <c r="B14" s="361"/>
      <c r="C14" s="361"/>
      <c r="D14" s="361"/>
      <c r="E14" s="416"/>
      <c r="F14" s="346"/>
      <c r="G14" s="424"/>
      <c r="H14" s="432"/>
      <c r="I14" s="357"/>
      <c r="J14" s="34" t="s">
        <v>10</v>
      </c>
      <c r="K14" s="34" t="s">
        <v>11</v>
      </c>
      <c r="L14" s="416" t="s">
        <v>15</v>
      </c>
      <c r="M14" s="418"/>
      <c r="N14" s="424"/>
      <c r="O14" s="460"/>
      <c r="P14" s="361"/>
    </row>
    <row r="15" spans="1:16" s="3" customFormat="1" ht="9" thickBot="1">
      <c r="A15" s="48">
        <v>1</v>
      </c>
      <c r="B15" s="48">
        <v>2</v>
      </c>
      <c r="C15" s="48">
        <v>3</v>
      </c>
      <c r="D15" s="48">
        <v>4</v>
      </c>
      <c r="E15" s="49">
        <v>5</v>
      </c>
      <c r="F15" s="48">
        <v>6</v>
      </c>
      <c r="G15" s="64">
        <v>7</v>
      </c>
      <c r="H15" s="96">
        <v>8</v>
      </c>
      <c r="I15" s="91">
        <v>9</v>
      </c>
      <c r="J15" s="100">
        <v>10</v>
      </c>
      <c r="K15" s="100">
        <v>11</v>
      </c>
      <c r="L15" s="419">
        <v>12</v>
      </c>
      <c r="M15" s="420"/>
      <c r="N15" s="413">
        <v>13</v>
      </c>
      <c r="O15" s="414"/>
      <c r="P15" s="48">
        <v>14</v>
      </c>
    </row>
    <row r="16" spans="1:16" ht="10.5" hidden="1" thickTop="1">
      <c r="A16" s="309">
        <v>1</v>
      </c>
      <c r="B16" s="309" t="s">
        <v>26</v>
      </c>
      <c r="C16" s="360" t="s">
        <v>27</v>
      </c>
      <c r="D16" s="309" t="s">
        <v>17</v>
      </c>
      <c r="E16" s="13">
        <v>1353000</v>
      </c>
      <c r="F16" s="8">
        <f>H16+((-1)*(G16+G17))</f>
        <v>377000</v>
      </c>
      <c r="G16" s="20"/>
      <c r="H16" s="97">
        <f>SUM(I16:L16)</f>
        <v>377000</v>
      </c>
      <c r="I16" s="71">
        <v>377000</v>
      </c>
      <c r="J16" s="101"/>
      <c r="K16" s="101"/>
      <c r="L16" s="102"/>
      <c r="M16" s="103"/>
      <c r="N16" s="20"/>
      <c r="O16" s="14"/>
      <c r="P16" s="10"/>
    </row>
    <row r="17" spans="1:16" ht="9.75" hidden="1">
      <c r="A17" s="310"/>
      <c r="B17" s="310"/>
      <c r="C17" s="364"/>
      <c r="D17" s="310"/>
      <c r="E17" s="12"/>
      <c r="F17" s="9"/>
      <c r="G17" s="31"/>
      <c r="H17" s="98"/>
      <c r="I17" s="70"/>
      <c r="J17" s="104"/>
      <c r="K17" s="104"/>
      <c r="L17" s="105"/>
      <c r="M17" s="106"/>
      <c r="N17" s="31"/>
      <c r="O17" s="7"/>
      <c r="P17" s="9"/>
    </row>
    <row r="18" spans="1:16" ht="9.75" hidden="1">
      <c r="A18" s="408">
        <v>2</v>
      </c>
      <c r="B18" s="408" t="s">
        <v>6</v>
      </c>
      <c r="C18" s="359" t="s">
        <v>105</v>
      </c>
      <c r="D18" s="408">
        <v>2003</v>
      </c>
      <c r="E18" s="11">
        <v>470000</v>
      </c>
      <c r="F18" s="8">
        <f>H18+((-1)*(G18+G19))</f>
        <v>600000</v>
      </c>
      <c r="G18" s="29">
        <v>-130000</v>
      </c>
      <c r="H18" s="99">
        <f>SUM(I18:L18)</f>
        <v>470000</v>
      </c>
      <c r="I18" s="92">
        <v>20000</v>
      </c>
      <c r="J18" s="107">
        <v>300000</v>
      </c>
      <c r="K18" s="107">
        <v>150000</v>
      </c>
      <c r="L18" s="108"/>
      <c r="M18" s="109"/>
      <c r="N18" s="29"/>
      <c r="O18" s="6"/>
      <c r="P18" s="8"/>
    </row>
    <row r="19" spans="1:16" ht="9.75" hidden="1">
      <c r="A19" s="310"/>
      <c r="B19" s="310"/>
      <c r="C19" s="364"/>
      <c r="D19" s="310"/>
      <c r="E19" s="12"/>
      <c r="F19" s="9"/>
      <c r="G19" s="31"/>
      <c r="H19" s="98"/>
      <c r="I19" s="70"/>
      <c r="J19" s="104"/>
      <c r="K19" s="110"/>
      <c r="L19" s="105"/>
      <c r="M19" s="106"/>
      <c r="N19" s="31"/>
      <c r="O19" s="7"/>
      <c r="P19" s="9"/>
    </row>
    <row r="20" spans="1:16" ht="9.75" hidden="1">
      <c r="A20" s="408">
        <v>3</v>
      </c>
      <c r="B20" s="408" t="s">
        <v>81</v>
      </c>
      <c r="C20" s="359" t="s">
        <v>107</v>
      </c>
      <c r="D20" s="408" t="s">
        <v>45</v>
      </c>
      <c r="E20" s="11">
        <v>270000</v>
      </c>
      <c r="F20" s="8">
        <f>H20+((-1)*(G20+G21))</f>
        <v>0</v>
      </c>
      <c r="G20" s="29"/>
      <c r="H20" s="99">
        <f>SUM(I20:L20)</f>
        <v>0</v>
      </c>
      <c r="I20" s="92"/>
      <c r="J20" s="107"/>
      <c r="K20" s="107"/>
      <c r="L20" s="108"/>
      <c r="M20" s="109"/>
      <c r="N20" s="53">
        <v>100000</v>
      </c>
      <c r="O20" s="21"/>
      <c r="P20" s="8"/>
    </row>
    <row r="21" spans="1:16" ht="9.75" hidden="1">
      <c r="A21" s="310"/>
      <c r="B21" s="310"/>
      <c r="C21" s="364"/>
      <c r="D21" s="310"/>
      <c r="E21" s="12"/>
      <c r="F21" s="9"/>
      <c r="G21" s="31"/>
      <c r="H21" s="98"/>
      <c r="I21" s="70"/>
      <c r="J21" s="104"/>
      <c r="K21" s="104"/>
      <c r="L21" s="111"/>
      <c r="M21" s="106"/>
      <c r="N21" s="31">
        <v>170000</v>
      </c>
      <c r="O21" s="7" t="s">
        <v>115</v>
      </c>
      <c r="P21" s="9"/>
    </row>
    <row r="22" spans="1:16" ht="9.75" hidden="1">
      <c r="A22" s="408">
        <v>4</v>
      </c>
      <c r="B22" s="408" t="s">
        <v>26</v>
      </c>
      <c r="C22" s="359" t="s">
        <v>28</v>
      </c>
      <c r="D22" s="408" t="s">
        <v>17</v>
      </c>
      <c r="E22" s="11">
        <v>3846168</v>
      </c>
      <c r="F22" s="8">
        <f>H22+((-1)*(G22+G23))</f>
        <v>3748037</v>
      </c>
      <c r="G22" s="29"/>
      <c r="H22" s="99">
        <f>SUM(I22:L22)</f>
        <v>3748037</v>
      </c>
      <c r="I22" s="92">
        <v>8759</v>
      </c>
      <c r="J22" s="107">
        <v>1800000</v>
      </c>
      <c r="K22" s="107">
        <v>240000</v>
      </c>
      <c r="L22" s="108">
        <v>1699278</v>
      </c>
      <c r="M22" s="109"/>
      <c r="N22" s="29"/>
      <c r="O22" s="6"/>
      <c r="P22" s="8"/>
    </row>
    <row r="23" spans="1:16" ht="9.75" hidden="1">
      <c r="A23" s="310"/>
      <c r="B23" s="310"/>
      <c r="C23" s="364"/>
      <c r="D23" s="310"/>
      <c r="E23" s="12"/>
      <c r="F23" s="9"/>
      <c r="G23" s="31"/>
      <c r="H23" s="98"/>
      <c r="I23" s="70"/>
      <c r="J23" s="104"/>
      <c r="K23" s="104"/>
      <c r="L23" s="111" t="s">
        <v>76</v>
      </c>
      <c r="M23" s="106"/>
      <c r="N23" s="31"/>
      <c r="O23" s="7"/>
      <c r="P23" s="9"/>
    </row>
    <row r="24" spans="1:16" ht="9.75" hidden="1">
      <c r="A24" s="408">
        <v>5</v>
      </c>
      <c r="B24" s="309" t="s">
        <v>26</v>
      </c>
      <c r="C24" s="360" t="s">
        <v>104</v>
      </c>
      <c r="D24" s="309" t="s">
        <v>18</v>
      </c>
      <c r="E24" s="13">
        <v>21891</v>
      </c>
      <c r="F24" s="8">
        <f>H24+((-1)*(G24+G25))</f>
        <v>21110</v>
      </c>
      <c r="G24" s="20"/>
      <c r="H24" s="99">
        <f>SUM(I24:L24)</f>
        <v>21110</v>
      </c>
      <c r="I24" s="71">
        <v>12110</v>
      </c>
      <c r="J24" s="101"/>
      <c r="K24" s="101">
        <v>9000</v>
      </c>
      <c r="L24" s="102"/>
      <c r="M24" s="103"/>
      <c r="N24" s="20"/>
      <c r="O24" s="14"/>
      <c r="P24" s="10"/>
    </row>
    <row r="25" spans="1:16" ht="9.75" hidden="1">
      <c r="A25" s="310"/>
      <c r="B25" s="310"/>
      <c r="C25" s="364"/>
      <c r="D25" s="310"/>
      <c r="E25" s="12"/>
      <c r="F25" s="9"/>
      <c r="G25" s="31"/>
      <c r="H25" s="98"/>
      <c r="I25" s="70"/>
      <c r="J25" s="104"/>
      <c r="K25" s="104"/>
      <c r="L25" s="105"/>
      <c r="M25" s="106"/>
      <c r="N25" s="31"/>
      <c r="O25" s="7"/>
      <c r="P25" s="9"/>
    </row>
    <row r="26" spans="1:16" ht="9.75" hidden="1">
      <c r="A26" s="408">
        <v>6</v>
      </c>
      <c r="B26" s="309" t="s">
        <v>26</v>
      </c>
      <c r="C26" s="360" t="s">
        <v>29</v>
      </c>
      <c r="D26" s="309" t="s">
        <v>32</v>
      </c>
      <c r="E26" s="13">
        <v>3782000</v>
      </c>
      <c r="F26" s="8">
        <f>H26+((-1)*(G26+G27))</f>
        <v>2700000</v>
      </c>
      <c r="G26" s="20">
        <v>-2570000</v>
      </c>
      <c r="H26" s="99">
        <f>SUM(I26:L26)</f>
        <v>130000</v>
      </c>
      <c r="I26" s="71"/>
      <c r="J26" s="101"/>
      <c r="K26" s="101">
        <v>130000</v>
      </c>
      <c r="L26" s="102"/>
      <c r="M26" s="103"/>
      <c r="N26" s="53">
        <v>970000</v>
      </c>
      <c r="O26" s="21" t="s">
        <v>117</v>
      </c>
      <c r="P26" s="10"/>
    </row>
    <row r="27" spans="1:16" ht="9.75" hidden="1">
      <c r="A27" s="310"/>
      <c r="B27" s="310"/>
      <c r="C27" s="364"/>
      <c r="D27" s="310"/>
      <c r="E27" s="12"/>
      <c r="F27" s="9"/>
      <c r="G27" s="31"/>
      <c r="H27" s="98"/>
      <c r="I27" s="70"/>
      <c r="J27" s="104"/>
      <c r="K27" s="104"/>
      <c r="L27" s="105"/>
      <c r="M27" s="106"/>
      <c r="N27" s="31">
        <v>2600000</v>
      </c>
      <c r="O27" s="7" t="s">
        <v>115</v>
      </c>
      <c r="P27" s="9"/>
    </row>
    <row r="28" spans="1:16" ht="9.75" hidden="1">
      <c r="A28" s="408">
        <v>7</v>
      </c>
      <c r="B28" s="309" t="s">
        <v>6</v>
      </c>
      <c r="C28" s="360" t="s">
        <v>130</v>
      </c>
      <c r="D28" s="309">
        <v>2004</v>
      </c>
      <c r="E28" s="13">
        <v>3000000</v>
      </c>
      <c r="F28" s="8">
        <f>H28+((-1)*(G28+G29))</f>
        <v>0</v>
      </c>
      <c r="G28" s="20"/>
      <c r="H28" s="99">
        <f>SUM(I28:L28)</f>
        <v>0</v>
      </c>
      <c r="I28" s="71"/>
      <c r="J28" s="101"/>
      <c r="K28" s="101"/>
      <c r="L28" s="102"/>
      <c r="M28" s="103"/>
      <c r="N28" s="32">
        <v>1000000</v>
      </c>
      <c r="O28" s="21" t="s">
        <v>117</v>
      </c>
      <c r="P28" s="10"/>
    </row>
    <row r="29" spans="1:16" ht="9.75" hidden="1">
      <c r="A29" s="310"/>
      <c r="B29" s="310"/>
      <c r="C29" s="364"/>
      <c r="D29" s="310"/>
      <c r="E29" s="12"/>
      <c r="F29" s="9"/>
      <c r="G29" s="31"/>
      <c r="H29" s="98"/>
      <c r="I29" s="70"/>
      <c r="J29" s="104"/>
      <c r="K29" s="104"/>
      <c r="L29" s="105"/>
      <c r="M29" s="106"/>
      <c r="N29" s="31">
        <v>2000000</v>
      </c>
      <c r="O29" s="7" t="s">
        <v>115</v>
      </c>
      <c r="P29" s="9"/>
    </row>
    <row r="30" spans="1:16" ht="9.75" hidden="1">
      <c r="A30" s="408">
        <v>8</v>
      </c>
      <c r="B30" s="309" t="s">
        <v>26</v>
      </c>
      <c r="C30" s="360" t="s">
        <v>31</v>
      </c>
      <c r="D30" s="309" t="s">
        <v>32</v>
      </c>
      <c r="E30" s="13">
        <v>3562000</v>
      </c>
      <c r="F30" s="8">
        <f>H30+((-1)*(G30+G32))</f>
        <v>2500000</v>
      </c>
      <c r="G30" s="20">
        <v>-2400000</v>
      </c>
      <c r="H30" s="99">
        <f>SUM(I30:L30)</f>
        <v>100000</v>
      </c>
      <c r="I30" s="71"/>
      <c r="J30" s="101"/>
      <c r="K30" s="101">
        <v>100000</v>
      </c>
      <c r="L30" s="102"/>
      <c r="M30" s="103"/>
      <c r="N30" s="53">
        <v>300000</v>
      </c>
      <c r="O30" s="21" t="s">
        <v>118</v>
      </c>
      <c r="P30" s="10"/>
    </row>
    <row r="31" spans="1:16" ht="9.75" hidden="1">
      <c r="A31" s="309"/>
      <c r="B31" s="309"/>
      <c r="C31" s="360"/>
      <c r="D31" s="309"/>
      <c r="E31" s="13"/>
      <c r="F31" s="10"/>
      <c r="G31" s="20"/>
      <c r="H31" s="97"/>
      <c r="I31" s="71"/>
      <c r="J31" s="101"/>
      <c r="K31" s="101"/>
      <c r="L31" s="102"/>
      <c r="M31" s="103"/>
      <c r="N31" s="20">
        <v>1400000</v>
      </c>
      <c r="O31" s="14" t="s">
        <v>119</v>
      </c>
      <c r="P31" s="10"/>
    </row>
    <row r="32" spans="1:16" ht="9.75" hidden="1">
      <c r="A32" s="310"/>
      <c r="B32" s="310"/>
      <c r="C32" s="364"/>
      <c r="D32" s="310"/>
      <c r="E32" s="12"/>
      <c r="F32" s="9"/>
      <c r="G32" s="31"/>
      <c r="H32" s="98"/>
      <c r="I32" s="70"/>
      <c r="J32" s="104"/>
      <c r="K32" s="104"/>
      <c r="L32" s="105"/>
      <c r="M32" s="106"/>
      <c r="N32" s="31">
        <v>1700000</v>
      </c>
      <c r="O32" s="7" t="s">
        <v>120</v>
      </c>
      <c r="P32" s="9"/>
    </row>
    <row r="33" spans="1:16" ht="9.75" customHeight="1" hidden="1">
      <c r="A33" s="408">
        <v>9</v>
      </c>
      <c r="B33" s="408" t="s">
        <v>6</v>
      </c>
      <c r="C33" s="359" t="s">
        <v>30</v>
      </c>
      <c r="D33" s="408">
        <v>2004</v>
      </c>
      <c r="E33" s="13">
        <v>2500000</v>
      </c>
      <c r="F33" s="8">
        <f>H33+((-1)*(G33+G34))</f>
        <v>0</v>
      </c>
      <c r="G33" s="20"/>
      <c r="H33" s="97">
        <f>SUM(I33:L33)</f>
        <v>0</v>
      </c>
      <c r="I33" s="71"/>
      <c r="J33" s="101"/>
      <c r="K33" s="101"/>
      <c r="L33" s="102"/>
      <c r="M33" s="103"/>
      <c r="N33" s="33">
        <v>800000</v>
      </c>
      <c r="O33" s="25"/>
      <c r="P33" s="26"/>
    </row>
    <row r="34" spans="1:16" ht="9.75" customHeight="1" hidden="1">
      <c r="A34" s="310"/>
      <c r="B34" s="451"/>
      <c r="C34" s="451"/>
      <c r="D34" s="451"/>
      <c r="E34" s="12"/>
      <c r="F34" s="9"/>
      <c r="G34" s="31"/>
      <c r="H34" s="98"/>
      <c r="I34" s="70"/>
      <c r="J34" s="104"/>
      <c r="K34" s="104"/>
      <c r="L34" s="105"/>
      <c r="M34" s="106"/>
      <c r="N34" s="31">
        <v>1700000</v>
      </c>
      <c r="O34" s="24" t="s">
        <v>115</v>
      </c>
      <c r="P34" s="7"/>
    </row>
    <row r="35" spans="1:16" ht="9.75" hidden="1">
      <c r="A35" s="408">
        <v>10</v>
      </c>
      <c r="B35" s="309" t="s">
        <v>26</v>
      </c>
      <c r="C35" s="360" t="s">
        <v>33</v>
      </c>
      <c r="D35" s="309" t="s">
        <v>52</v>
      </c>
      <c r="E35" s="13">
        <v>2140000</v>
      </c>
      <c r="F35" s="8">
        <f>H35+((-1)*(G35+G36))</f>
        <v>140000</v>
      </c>
      <c r="G35" s="20"/>
      <c r="H35" s="99">
        <f>SUM(I35:L35)</f>
        <v>140000</v>
      </c>
      <c r="I35" s="71">
        <v>100000</v>
      </c>
      <c r="J35" s="101"/>
      <c r="K35" s="101">
        <v>40000</v>
      </c>
      <c r="L35" s="102"/>
      <c r="M35" s="103"/>
      <c r="N35" s="32">
        <v>300000</v>
      </c>
      <c r="O35" s="21"/>
      <c r="P35" s="28">
        <v>300000</v>
      </c>
    </row>
    <row r="36" spans="1:16" ht="9.75" hidden="1">
      <c r="A36" s="310"/>
      <c r="B36" s="310"/>
      <c r="C36" s="364"/>
      <c r="D36" s="310"/>
      <c r="E36" s="12"/>
      <c r="F36" s="9"/>
      <c r="G36" s="31"/>
      <c r="H36" s="98"/>
      <c r="I36" s="70"/>
      <c r="J36" s="104"/>
      <c r="K36" s="104"/>
      <c r="L36" s="105"/>
      <c r="M36" s="106"/>
      <c r="N36" s="31"/>
      <c r="O36" s="7"/>
      <c r="P36" s="9">
        <v>1400000</v>
      </c>
    </row>
    <row r="37" spans="1:16" ht="9.75" hidden="1">
      <c r="A37" s="408">
        <v>11</v>
      </c>
      <c r="B37" s="309" t="s">
        <v>26</v>
      </c>
      <c r="C37" s="360" t="s">
        <v>88</v>
      </c>
      <c r="D37" s="309" t="s">
        <v>32</v>
      </c>
      <c r="E37" s="13">
        <v>1008000</v>
      </c>
      <c r="F37" s="8">
        <f>H37+((-1)*(G37+G38))</f>
        <v>200000</v>
      </c>
      <c r="G37" s="20">
        <v>-50000</v>
      </c>
      <c r="H37" s="97">
        <f>SUM(I37:L37)</f>
        <v>150000</v>
      </c>
      <c r="I37" s="71">
        <v>150000</v>
      </c>
      <c r="J37" s="101"/>
      <c r="K37" s="101"/>
      <c r="L37" s="102"/>
      <c r="M37" s="103"/>
      <c r="N37" s="33">
        <v>150000</v>
      </c>
      <c r="O37" s="22"/>
      <c r="P37" s="10"/>
    </row>
    <row r="38" spans="1:16" ht="9.75" hidden="1">
      <c r="A38" s="310"/>
      <c r="B38" s="310"/>
      <c r="C38" s="364"/>
      <c r="D38" s="310"/>
      <c r="E38" s="12"/>
      <c r="F38" s="9"/>
      <c r="G38" s="31"/>
      <c r="H38" s="98"/>
      <c r="I38" s="70"/>
      <c r="J38" s="104"/>
      <c r="K38" s="104"/>
      <c r="L38" s="105"/>
      <c r="M38" s="106"/>
      <c r="N38" s="31">
        <v>700000</v>
      </c>
      <c r="O38" s="7" t="s">
        <v>115</v>
      </c>
      <c r="P38" s="9"/>
    </row>
    <row r="39" spans="1:16" ht="9.75" hidden="1">
      <c r="A39" s="408">
        <v>12</v>
      </c>
      <c r="B39" s="309" t="s">
        <v>26</v>
      </c>
      <c r="C39" s="360" t="s">
        <v>3</v>
      </c>
      <c r="D39" s="309" t="s">
        <v>18</v>
      </c>
      <c r="E39" s="13">
        <v>21605</v>
      </c>
      <c r="F39" s="8">
        <f>H39+((-1)*(G39+G40))</f>
        <v>20000</v>
      </c>
      <c r="G39" s="20"/>
      <c r="H39" s="99">
        <f>SUM(I39:L39)</f>
        <v>20000</v>
      </c>
      <c r="I39" s="71">
        <v>14000</v>
      </c>
      <c r="J39" s="101"/>
      <c r="K39" s="101">
        <v>6000</v>
      </c>
      <c r="L39" s="102"/>
      <c r="M39" s="103"/>
      <c r="N39" s="20"/>
      <c r="O39" s="14"/>
      <c r="P39" s="10"/>
    </row>
    <row r="40" spans="1:16" ht="9.75" hidden="1">
      <c r="A40" s="310"/>
      <c r="B40" s="310"/>
      <c r="C40" s="364"/>
      <c r="D40" s="310"/>
      <c r="E40" s="12"/>
      <c r="F40" s="9"/>
      <c r="G40" s="31"/>
      <c r="H40" s="98"/>
      <c r="I40" s="70"/>
      <c r="J40" s="104"/>
      <c r="K40" s="104"/>
      <c r="L40" s="105"/>
      <c r="M40" s="106"/>
      <c r="N40" s="31"/>
      <c r="O40" s="7"/>
      <c r="P40" s="9"/>
    </row>
    <row r="41" spans="1:16" ht="9.75" hidden="1">
      <c r="A41" s="408">
        <v>13</v>
      </c>
      <c r="B41" s="309" t="s">
        <v>26</v>
      </c>
      <c r="C41" s="360" t="s">
        <v>34</v>
      </c>
      <c r="D41" s="309">
        <v>2003</v>
      </c>
      <c r="E41" s="13">
        <v>92000</v>
      </c>
      <c r="F41" s="8">
        <f>H41+((-1)*(G41+G42))</f>
        <v>92000</v>
      </c>
      <c r="G41" s="20"/>
      <c r="H41" s="99">
        <f>SUM(I41:L41)</f>
        <v>92000</v>
      </c>
      <c r="I41" s="71">
        <v>80000</v>
      </c>
      <c r="J41" s="101"/>
      <c r="K41" s="101">
        <v>12000</v>
      </c>
      <c r="L41" s="102"/>
      <c r="M41" s="103"/>
      <c r="N41" s="20"/>
      <c r="O41" s="14"/>
      <c r="P41" s="10"/>
    </row>
    <row r="42" spans="1:16" ht="9.75" hidden="1">
      <c r="A42" s="310"/>
      <c r="B42" s="310"/>
      <c r="C42" s="364"/>
      <c r="D42" s="310"/>
      <c r="E42" s="12"/>
      <c r="F42" s="9" t="s">
        <v>94</v>
      </c>
      <c r="G42" s="31"/>
      <c r="H42" s="98"/>
      <c r="I42" s="70"/>
      <c r="J42" s="104"/>
      <c r="K42" s="104"/>
      <c r="L42" s="105"/>
      <c r="M42" s="106"/>
      <c r="N42" s="31"/>
      <c r="O42" s="7"/>
      <c r="P42" s="9"/>
    </row>
    <row r="43" spans="1:16" ht="9.75" hidden="1">
      <c r="A43" s="408">
        <v>14</v>
      </c>
      <c r="B43" s="309" t="s">
        <v>26</v>
      </c>
      <c r="C43" s="360" t="s">
        <v>62</v>
      </c>
      <c r="D43" s="309" t="s">
        <v>18</v>
      </c>
      <c r="E43" s="13">
        <v>77000</v>
      </c>
      <c r="F43" s="8">
        <f>H43+((-1)*(G43+G44))</f>
        <v>77000</v>
      </c>
      <c r="G43" s="20">
        <v>-22000</v>
      </c>
      <c r="H43" s="99">
        <f>SUM(I43:L43)</f>
        <v>55000</v>
      </c>
      <c r="I43" s="71">
        <v>39000</v>
      </c>
      <c r="J43" s="101"/>
      <c r="K43" s="101">
        <v>16000</v>
      </c>
      <c r="L43" s="102"/>
      <c r="M43" s="103"/>
      <c r="N43" s="53">
        <v>22000</v>
      </c>
      <c r="O43" s="21"/>
      <c r="P43" s="10"/>
    </row>
    <row r="44" spans="1:16" ht="9.75" hidden="1">
      <c r="A44" s="310"/>
      <c r="B44" s="310"/>
      <c r="C44" s="364"/>
      <c r="D44" s="310"/>
      <c r="E44" s="12"/>
      <c r="F44" s="9"/>
      <c r="G44" s="31"/>
      <c r="H44" s="98"/>
      <c r="I44" s="70"/>
      <c r="J44" s="104"/>
      <c r="K44" s="104"/>
      <c r="L44" s="105"/>
      <c r="M44" s="106"/>
      <c r="N44" s="31"/>
      <c r="O44" s="7"/>
      <c r="P44" s="9"/>
    </row>
    <row r="45" spans="1:16" ht="9.75" hidden="1">
      <c r="A45" s="408">
        <v>15</v>
      </c>
      <c r="B45" s="309" t="s">
        <v>26</v>
      </c>
      <c r="C45" s="360" t="s">
        <v>35</v>
      </c>
      <c r="D45" s="309" t="s">
        <v>17</v>
      </c>
      <c r="E45" s="13">
        <v>153000</v>
      </c>
      <c r="F45" s="8">
        <f>H45+((-1)*(G45+G46))</f>
        <v>129000</v>
      </c>
      <c r="G45" s="20">
        <v>-62000</v>
      </c>
      <c r="H45" s="99">
        <f>SUM(I45:L45)</f>
        <v>67000</v>
      </c>
      <c r="I45" s="71">
        <v>55000</v>
      </c>
      <c r="J45" s="101"/>
      <c r="K45" s="101">
        <v>12000</v>
      </c>
      <c r="L45" s="102"/>
      <c r="M45" s="103"/>
      <c r="N45" s="53">
        <v>42000</v>
      </c>
      <c r="O45" s="21"/>
      <c r="P45" s="10"/>
    </row>
    <row r="46" spans="1:16" ht="9.75" hidden="1">
      <c r="A46" s="310"/>
      <c r="B46" s="310"/>
      <c r="C46" s="364"/>
      <c r="D46" s="310"/>
      <c r="E46" s="12"/>
      <c r="F46" s="9"/>
      <c r="G46" s="31"/>
      <c r="H46" s="98"/>
      <c r="I46" s="70"/>
      <c r="J46" s="104"/>
      <c r="K46" s="104"/>
      <c r="L46" s="105"/>
      <c r="M46" s="106"/>
      <c r="N46" s="31"/>
      <c r="O46" s="7"/>
      <c r="P46" s="9"/>
    </row>
    <row r="47" spans="1:16" ht="9.75" hidden="1">
      <c r="A47" s="408">
        <v>16</v>
      </c>
      <c r="B47" s="309" t="s">
        <v>26</v>
      </c>
      <c r="C47" s="360" t="s">
        <v>4</v>
      </c>
      <c r="D47" s="309" t="s">
        <v>32</v>
      </c>
      <c r="E47" s="13">
        <v>124000</v>
      </c>
      <c r="F47" s="8">
        <f>H47+((-1)*(G47+G48))</f>
        <v>0</v>
      </c>
      <c r="G47" s="20"/>
      <c r="H47" s="99">
        <f>SUM(I47:L47)</f>
        <v>0</v>
      </c>
      <c r="I47" s="71"/>
      <c r="J47" s="101"/>
      <c r="K47" s="101"/>
      <c r="L47" s="102"/>
      <c r="M47" s="103"/>
      <c r="N47" s="53">
        <v>120000</v>
      </c>
      <c r="O47" s="21"/>
      <c r="P47" s="10"/>
    </row>
    <row r="48" spans="1:16" ht="10.5" hidden="1" thickBot="1">
      <c r="A48" s="309"/>
      <c r="B48" s="309"/>
      <c r="C48" s="360"/>
      <c r="D48" s="309"/>
      <c r="E48" s="13"/>
      <c r="F48" s="10"/>
      <c r="G48" s="20"/>
      <c r="H48" s="122"/>
      <c r="I48" s="93"/>
      <c r="J48" s="123"/>
      <c r="K48" s="123"/>
      <c r="L48" s="124"/>
      <c r="M48" s="125"/>
      <c r="N48" s="20"/>
      <c r="O48" s="14"/>
      <c r="P48" s="10"/>
    </row>
    <row r="49" spans="1:16" ht="9.75" hidden="1">
      <c r="A49" s="45"/>
      <c r="B49" s="45"/>
      <c r="C49" s="115"/>
      <c r="D49" s="45"/>
      <c r="E49" s="46"/>
      <c r="F49" s="46"/>
      <c r="G49" s="46"/>
      <c r="H49" s="19"/>
      <c r="I49" s="19"/>
      <c r="J49" s="19"/>
      <c r="K49" s="19"/>
      <c r="L49" s="19"/>
      <c r="M49" s="19"/>
      <c r="N49" s="46"/>
      <c r="O49" s="46"/>
      <c r="P49" s="46"/>
    </row>
    <row r="50" spans="1:16" ht="9.75" hidden="1">
      <c r="A50" s="18"/>
      <c r="B50" s="18"/>
      <c r="C50" s="116"/>
      <c r="D50" s="18"/>
      <c r="E50" s="19"/>
      <c r="F50" s="19"/>
      <c r="G50" s="19"/>
      <c r="H50" s="19"/>
      <c r="I50" s="19"/>
      <c r="J50" s="19"/>
      <c r="K50" s="19"/>
      <c r="L50" s="19"/>
      <c r="M50" s="19"/>
      <c r="N50" s="19"/>
      <c r="O50" s="19"/>
      <c r="P50" s="19"/>
    </row>
    <row r="51" spans="1:16" ht="9.75" hidden="1">
      <c r="A51" s="117"/>
      <c r="B51" s="117"/>
      <c r="C51" s="118"/>
      <c r="D51" s="117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</row>
    <row r="52" spans="1:16" s="2" customFormat="1" ht="12.75" customHeight="1" hidden="1" thickBot="1">
      <c r="A52" s="309" t="s">
        <v>1</v>
      </c>
      <c r="B52" s="345" t="s">
        <v>0</v>
      </c>
      <c r="C52" s="345" t="s">
        <v>7</v>
      </c>
      <c r="D52" s="345" t="s">
        <v>8</v>
      </c>
      <c r="E52" s="421" t="s">
        <v>9</v>
      </c>
      <c r="F52" s="345" t="s">
        <v>96</v>
      </c>
      <c r="G52" s="423" t="s">
        <v>98</v>
      </c>
      <c r="H52" s="421" t="s">
        <v>86</v>
      </c>
      <c r="I52" s="423"/>
      <c r="J52" s="423"/>
      <c r="K52" s="423"/>
      <c r="L52" s="423"/>
      <c r="M52" s="423"/>
      <c r="N52" s="423"/>
      <c r="O52" s="423"/>
      <c r="P52" s="425"/>
    </row>
    <row r="53" spans="1:16" s="2" customFormat="1" ht="12.75" customHeight="1" hidden="1" thickBot="1">
      <c r="A53" s="309"/>
      <c r="B53" s="345"/>
      <c r="C53" s="345"/>
      <c r="D53" s="345"/>
      <c r="E53" s="421"/>
      <c r="F53" s="345"/>
      <c r="G53" s="423"/>
      <c r="H53" s="426">
        <v>2003</v>
      </c>
      <c r="I53" s="427"/>
      <c r="J53" s="427"/>
      <c r="K53" s="427"/>
      <c r="L53" s="427"/>
      <c r="M53" s="428"/>
      <c r="N53" s="429">
        <v>2004</v>
      </c>
      <c r="O53" s="430"/>
      <c r="P53" s="5">
        <v>2005</v>
      </c>
    </row>
    <row r="54" spans="1:16" s="2" customFormat="1" ht="9.75" customHeight="1" hidden="1" thickTop="1">
      <c r="A54" s="309"/>
      <c r="B54" s="345"/>
      <c r="C54" s="345"/>
      <c r="D54" s="345"/>
      <c r="E54" s="421"/>
      <c r="F54" s="345"/>
      <c r="G54" s="423"/>
      <c r="H54" s="431" t="s">
        <v>95</v>
      </c>
      <c r="I54" s="433" t="s">
        <v>13</v>
      </c>
      <c r="J54" s="434"/>
      <c r="K54" s="434"/>
      <c r="L54" s="434"/>
      <c r="M54" s="435"/>
      <c r="N54" s="436" t="s">
        <v>16</v>
      </c>
      <c r="O54" s="437"/>
      <c r="P54" s="344" t="s">
        <v>16</v>
      </c>
    </row>
    <row r="55" spans="1:16" s="2" customFormat="1" ht="9.75" customHeight="1" hidden="1">
      <c r="A55" s="309"/>
      <c r="B55" s="345"/>
      <c r="C55" s="345"/>
      <c r="D55" s="345"/>
      <c r="E55" s="421"/>
      <c r="F55" s="345"/>
      <c r="G55" s="423"/>
      <c r="H55" s="432"/>
      <c r="I55" s="415" t="s">
        <v>14</v>
      </c>
      <c r="J55" s="416" t="s">
        <v>12</v>
      </c>
      <c r="K55" s="417"/>
      <c r="L55" s="417"/>
      <c r="M55" s="418"/>
      <c r="N55" s="438"/>
      <c r="O55" s="425"/>
      <c r="P55" s="345"/>
    </row>
    <row r="56" spans="1:16" s="2" customFormat="1" ht="29.25" hidden="1">
      <c r="A56" s="310"/>
      <c r="B56" s="346"/>
      <c r="C56" s="346"/>
      <c r="D56" s="346"/>
      <c r="E56" s="422"/>
      <c r="F56" s="346"/>
      <c r="G56" s="424"/>
      <c r="H56" s="432"/>
      <c r="I56" s="357"/>
      <c r="J56" s="34" t="s">
        <v>10</v>
      </c>
      <c r="K56" s="34" t="s">
        <v>11</v>
      </c>
      <c r="L56" s="416" t="s">
        <v>15</v>
      </c>
      <c r="M56" s="418"/>
      <c r="N56" s="439"/>
      <c r="O56" s="440"/>
      <c r="P56" s="346"/>
    </row>
    <row r="57" spans="1:16" s="3" customFormat="1" ht="9" hidden="1" thickBot="1">
      <c r="A57" s="48">
        <v>1</v>
      </c>
      <c r="B57" s="48">
        <v>2</v>
      </c>
      <c r="C57" s="48">
        <v>3</v>
      </c>
      <c r="D57" s="48">
        <v>4</v>
      </c>
      <c r="E57" s="49">
        <v>5</v>
      </c>
      <c r="F57" s="48">
        <v>6</v>
      </c>
      <c r="G57" s="64">
        <v>7</v>
      </c>
      <c r="H57" s="96">
        <v>8</v>
      </c>
      <c r="I57" s="91">
        <v>9</v>
      </c>
      <c r="J57" s="100">
        <v>10</v>
      </c>
      <c r="K57" s="100">
        <v>11</v>
      </c>
      <c r="L57" s="419">
        <v>12</v>
      </c>
      <c r="M57" s="420"/>
      <c r="N57" s="413">
        <v>13</v>
      </c>
      <c r="O57" s="414"/>
      <c r="P57" s="48">
        <v>14</v>
      </c>
    </row>
    <row r="58" spans="1:16" ht="10.5" hidden="1" thickTop="1">
      <c r="A58" s="309">
        <v>17</v>
      </c>
      <c r="B58" s="309" t="s">
        <v>26</v>
      </c>
      <c r="C58" s="360" t="s">
        <v>5</v>
      </c>
      <c r="D58" s="309">
        <v>2004</v>
      </c>
      <c r="E58" s="13">
        <v>80000</v>
      </c>
      <c r="F58" s="10">
        <f>H58+((-1)*(G58+G59))</f>
        <v>80000</v>
      </c>
      <c r="G58" s="20">
        <v>-80000</v>
      </c>
      <c r="H58" s="97">
        <f>SUM(I58:L58)</f>
        <v>0</v>
      </c>
      <c r="I58" s="71"/>
      <c r="J58" s="101"/>
      <c r="K58" s="101"/>
      <c r="L58" s="102"/>
      <c r="M58" s="103"/>
      <c r="N58" s="134">
        <v>80000</v>
      </c>
      <c r="O58" s="22"/>
      <c r="P58" s="10"/>
    </row>
    <row r="59" spans="1:16" ht="9.75" hidden="1">
      <c r="A59" s="310"/>
      <c r="B59" s="310"/>
      <c r="C59" s="364"/>
      <c r="D59" s="310"/>
      <c r="E59" s="12"/>
      <c r="F59" s="9"/>
      <c r="G59" s="31"/>
      <c r="H59" s="98"/>
      <c r="I59" s="70"/>
      <c r="J59" s="104"/>
      <c r="K59" s="104"/>
      <c r="L59" s="105"/>
      <c r="M59" s="106"/>
      <c r="N59" s="31"/>
      <c r="O59" s="7"/>
      <c r="P59" s="9"/>
    </row>
    <row r="60" spans="1:16" ht="9.75" hidden="1">
      <c r="A60" s="408">
        <v>18</v>
      </c>
      <c r="B60" s="408" t="s">
        <v>6</v>
      </c>
      <c r="C60" s="359" t="s">
        <v>36</v>
      </c>
      <c r="D60" s="408" t="s">
        <v>45</v>
      </c>
      <c r="E60" s="11">
        <v>500000</v>
      </c>
      <c r="F60" s="8">
        <f>H60+((-1)*(G60+G61))</f>
        <v>30000</v>
      </c>
      <c r="G60" s="29"/>
      <c r="H60" s="99">
        <f>SUM(I60:L60)</f>
        <v>30000</v>
      </c>
      <c r="I60" s="92">
        <v>30000</v>
      </c>
      <c r="J60" s="107"/>
      <c r="K60" s="107"/>
      <c r="L60" s="108"/>
      <c r="M60" s="109"/>
      <c r="N60" s="32">
        <v>120000</v>
      </c>
      <c r="O60" s="21"/>
      <c r="P60" s="8"/>
    </row>
    <row r="61" spans="1:16" ht="9.75" hidden="1">
      <c r="A61" s="310"/>
      <c r="B61" s="310"/>
      <c r="C61" s="364"/>
      <c r="D61" s="310"/>
      <c r="E61" s="12"/>
      <c r="F61" s="9"/>
      <c r="G61" s="31"/>
      <c r="H61" s="98"/>
      <c r="I61" s="70"/>
      <c r="J61" s="104"/>
      <c r="K61" s="104"/>
      <c r="L61" s="105"/>
      <c r="M61" s="106"/>
      <c r="N61" s="31">
        <v>350000</v>
      </c>
      <c r="O61" s="7"/>
      <c r="P61" s="9"/>
    </row>
    <row r="62" spans="1:16" ht="9.75" hidden="1">
      <c r="A62" s="309">
        <v>19</v>
      </c>
      <c r="B62" s="309" t="s">
        <v>6</v>
      </c>
      <c r="C62" s="360" t="s">
        <v>91</v>
      </c>
      <c r="D62" s="309">
        <v>2003</v>
      </c>
      <c r="E62" s="13">
        <v>120000</v>
      </c>
      <c r="F62" s="10">
        <f>H62+((-1)*(G62+G63))</f>
        <v>120000</v>
      </c>
      <c r="G62" s="20">
        <v>-77000</v>
      </c>
      <c r="H62" s="97">
        <f>SUM(I62:L62)</f>
        <v>43000</v>
      </c>
      <c r="I62" s="71">
        <v>43000</v>
      </c>
      <c r="J62" s="101"/>
      <c r="K62" s="101"/>
      <c r="L62" s="102"/>
      <c r="M62" s="103"/>
      <c r="N62" s="20"/>
      <c r="O62" s="14"/>
      <c r="P62" s="10"/>
    </row>
    <row r="63" spans="1:16" ht="9.75" hidden="1">
      <c r="A63" s="309"/>
      <c r="B63" s="309"/>
      <c r="C63" s="360"/>
      <c r="D63" s="309"/>
      <c r="E63" s="13"/>
      <c r="F63" s="10"/>
      <c r="G63" s="144"/>
      <c r="H63" s="97"/>
      <c r="I63" s="71"/>
      <c r="J63" s="101"/>
      <c r="K63" s="101"/>
      <c r="L63" s="102"/>
      <c r="M63" s="103"/>
      <c r="N63" s="20"/>
      <c r="O63" s="14"/>
      <c r="P63" s="10"/>
    </row>
    <row r="64" spans="1:16" ht="10.5" thickTop="1">
      <c r="A64" s="376" t="s">
        <v>131</v>
      </c>
      <c r="B64" s="377"/>
      <c r="C64" s="323" t="s">
        <v>132</v>
      </c>
      <c r="D64" s="47"/>
      <c r="E64" s="29"/>
      <c r="F64" s="29"/>
      <c r="G64" s="29"/>
      <c r="H64" s="46"/>
      <c r="I64" s="46"/>
      <c r="J64" s="46"/>
      <c r="K64" s="46"/>
      <c r="L64" s="46"/>
      <c r="M64" s="46"/>
      <c r="N64" s="29"/>
      <c r="O64" s="29"/>
      <c r="P64" s="6"/>
    </row>
    <row r="65" spans="1:16" ht="10.5" thickBot="1">
      <c r="A65" s="378"/>
      <c r="B65" s="379"/>
      <c r="C65" s="325"/>
      <c r="D65" s="143"/>
      <c r="E65" s="31"/>
      <c r="F65" s="31"/>
      <c r="G65" s="31"/>
      <c r="H65" s="19"/>
      <c r="I65" s="19"/>
      <c r="J65" s="19"/>
      <c r="K65" s="19"/>
      <c r="L65" s="19"/>
      <c r="M65" s="19"/>
      <c r="N65" s="31"/>
      <c r="O65" s="31"/>
      <c r="P65" s="7"/>
    </row>
    <row r="66" spans="1:16" s="4" customFormat="1" ht="9" customHeight="1">
      <c r="A66" s="380" t="s">
        <v>133</v>
      </c>
      <c r="B66" s="381"/>
      <c r="C66" s="384" t="s">
        <v>134</v>
      </c>
      <c r="D66" s="145"/>
      <c r="E66" s="146">
        <f aca="true" t="shared" si="0" ref="E66:L66">SUM(E16:E48,E58:E63)</f>
        <v>23120664</v>
      </c>
      <c r="F66" s="147">
        <f t="shared" si="0"/>
        <v>10834147</v>
      </c>
      <c r="G66" s="90">
        <f t="shared" si="0"/>
        <v>-5391000</v>
      </c>
      <c r="H66" s="76">
        <f t="shared" si="0"/>
        <v>5443147</v>
      </c>
      <c r="I66" s="135">
        <f t="shared" si="0"/>
        <v>928869</v>
      </c>
      <c r="J66" s="135">
        <f t="shared" si="0"/>
        <v>2100000</v>
      </c>
      <c r="K66" s="135">
        <f t="shared" si="0"/>
        <v>715000</v>
      </c>
      <c r="L66" s="403">
        <f t="shared" si="0"/>
        <v>1699278</v>
      </c>
      <c r="M66" s="404"/>
      <c r="N66" s="452">
        <f>SUM(N16,N18,N20,N22,N24,N26,N28,N30,N33,N35,N37,N39,N41,N43,N45,N47,N58,N60,N62)</f>
        <v>4004000</v>
      </c>
      <c r="O66" s="447"/>
      <c r="P66" s="148">
        <f>SUM(P16,P18,P20,P22,P24,P26,P28,P30,P33,P35,P37,P39,P41,P43,P45,P47,P58,P60,P62)</f>
        <v>300000</v>
      </c>
    </row>
    <row r="67" spans="1:16" ht="9.75" customHeight="1" thickBot="1">
      <c r="A67" s="382"/>
      <c r="B67" s="383"/>
      <c r="C67" s="375"/>
      <c r="D67" s="79"/>
      <c r="E67" s="80"/>
      <c r="F67" s="81"/>
      <c r="G67" s="82"/>
      <c r="H67" s="83"/>
      <c r="I67" s="84"/>
      <c r="J67" s="84"/>
      <c r="K67" s="84"/>
      <c r="L67" s="85"/>
      <c r="M67" s="86"/>
      <c r="N67" s="453">
        <f>SUM(N17,N19,N21,N23,N25,N27,N29,N31,N32,N34,N36,N38,N40,N42,N44,N46,N48,N59,N61,N63)</f>
        <v>10620000</v>
      </c>
      <c r="O67" s="454"/>
      <c r="P67" s="87">
        <f>SUM(P17,P19,P21,P23,P25,P27,P29,P31,P32,P34,P36,P38,P40,P42,P44,P46,P48,P59,P61,P63)</f>
        <v>1400000</v>
      </c>
    </row>
    <row r="68" spans="1:16" ht="9.75" hidden="1">
      <c r="A68" s="408">
        <v>20</v>
      </c>
      <c r="B68" s="408" t="s">
        <v>2</v>
      </c>
      <c r="C68" s="359" t="s">
        <v>37</v>
      </c>
      <c r="D68" s="408" t="s">
        <v>32</v>
      </c>
      <c r="E68" s="11">
        <v>402000</v>
      </c>
      <c r="F68" s="8">
        <f>H68+((-1)*(G68+G69))</f>
        <v>200000</v>
      </c>
      <c r="G68" s="67">
        <v>-150000</v>
      </c>
      <c r="H68" s="97">
        <f>SUM(I68:L68)</f>
        <v>50000</v>
      </c>
      <c r="I68" s="71">
        <v>50000</v>
      </c>
      <c r="J68" s="101"/>
      <c r="K68" s="101"/>
      <c r="L68" s="102"/>
      <c r="M68" s="103"/>
      <c r="N68" s="32">
        <v>350000</v>
      </c>
      <c r="O68" s="21"/>
      <c r="P68" s="8"/>
    </row>
    <row r="69" spans="1:16" ht="9.75" hidden="1">
      <c r="A69" s="310"/>
      <c r="B69" s="310"/>
      <c r="C69" s="364"/>
      <c r="D69" s="310"/>
      <c r="E69" s="12"/>
      <c r="F69" s="9"/>
      <c r="G69" s="65"/>
      <c r="H69" s="98"/>
      <c r="I69" s="70"/>
      <c r="J69" s="104"/>
      <c r="K69" s="104"/>
      <c r="L69" s="105"/>
      <c r="M69" s="106"/>
      <c r="N69" s="31"/>
      <c r="O69" s="7"/>
      <c r="P69" s="9"/>
    </row>
    <row r="70" spans="1:16" ht="9.75" customHeight="1" hidden="1">
      <c r="A70" s="408">
        <v>21</v>
      </c>
      <c r="B70" s="408" t="s">
        <v>2</v>
      </c>
      <c r="C70" s="359" t="s">
        <v>38</v>
      </c>
      <c r="D70" s="408" t="s">
        <v>18</v>
      </c>
      <c r="E70" s="11">
        <v>280000</v>
      </c>
      <c r="F70" s="8">
        <f>H70+((-1)*(G70+G71))</f>
        <v>137000</v>
      </c>
      <c r="G70" s="66"/>
      <c r="H70" s="99">
        <f>SUM(I70:L70)</f>
        <v>137000</v>
      </c>
      <c r="I70" s="92">
        <v>137000</v>
      </c>
      <c r="J70" s="107"/>
      <c r="K70" s="107"/>
      <c r="L70" s="108"/>
      <c r="M70" s="109"/>
      <c r="N70" s="29"/>
      <c r="O70" s="6"/>
      <c r="P70" s="8"/>
    </row>
    <row r="71" spans="1:16" ht="9.75" hidden="1">
      <c r="A71" s="310"/>
      <c r="B71" s="310"/>
      <c r="C71" s="364"/>
      <c r="D71" s="310"/>
      <c r="E71" s="12"/>
      <c r="F71" s="9"/>
      <c r="G71" s="65"/>
      <c r="H71" s="98"/>
      <c r="I71" s="70"/>
      <c r="J71" s="104"/>
      <c r="K71" s="104"/>
      <c r="L71" s="105"/>
      <c r="M71" s="106"/>
      <c r="N71" s="31"/>
      <c r="O71" s="7"/>
      <c r="P71" s="9"/>
    </row>
    <row r="72" spans="1:16" ht="9.75" hidden="1">
      <c r="A72" s="408">
        <v>22</v>
      </c>
      <c r="B72" s="309" t="s">
        <v>2</v>
      </c>
      <c r="C72" s="359" t="s">
        <v>39</v>
      </c>
      <c r="D72" s="408" t="s">
        <v>32</v>
      </c>
      <c r="E72" s="13">
        <v>363000</v>
      </c>
      <c r="F72" s="8">
        <f>H72+((-1)*(G72+G73))</f>
        <v>160000</v>
      </c>
      <c r="G72" s="67">
        <v>-160000</v>
      </c>
      <c r="H72" s="99">
        <f>SUM(I72:L72)</f>
        <v>0</v>
      </c>
      <c r="I72" s="71"/>
      <c r="J72" s="101"/>
      <c r="K72" s="101"/>
      <c r="L72" s="102"/>
      <c r="M72" s="103"/>
      <c r="N72" s="32">
        <v>360000</v>
      </c>
      <c r="O72" s="21"/>
      <c r="P72" s="10"/>
    </row>
    <row r="73" spans="1:16" ht="9.75" hidden="1">
      <c r="A73" s="310"/>
      <c r="B73" s="310"/>
      <c r="C73" s="364"/>
      <c r="D73" s="310"/>
      <c r="E73" s="12"/>
      <c r="F73" s="9"/>
      <c r="G73" s="65"/>
      <c r="H73" s="98"/>
      <c r="I73" s="70"/>
      <c r="J73" s="104"/>
      <c r="K73" s="104"/>
      <c r="L73" s="105"/>
      <c r="M73" s="106"/>
      <c r="N73" s="31"/>
      <c r="O73" s="7"/>
      <c r="P73" s="9"/>
    </row>
    <row r="74" spans="1:16" ht="9.75" customHeight="1" hidden="1">
      <c r="A74" s="408">
        <v>23</v>
      </c>
      <c r="B74" s="309" t="s">
        <v>2</v>
      </c>
      <c r="C74" s="359" t="s">
        <v>19</v>
      </c>
      <c r="D74" s="408" t="s">
        <v>18</v>
      </c>
      <c r="E74" s="13">
        <v>253000</v>
      </c>
      <c r="F74" s="8">
        <f>H74+((-1)*(G74+G75))</f>
        <v>183000</v>
      </c>
      <c r="G74" s="67">
        <v>-40000</v>
      </c>
      <c r="H74" s="99">
        <f>SUM(I74:L74)</f>
        <v>143000</v>
      </c>
      <c r="I74" s="71">
        <v>111500</v>
      </c>
      <c r="J74" s="101"/>
      <c r="K74" s="101">
        <v>31500</v>
      </c>
      <c r="L74" s="102"/>
      <c r="M74" s="103"/>
      <c r="N74" s="20"/>
      <c r="O74" s="14"/>
      <c r="P74" s="10"/>
    </row>
    <row r="75" spans="1:16" ht="9.75" hidden="1">
      <c r="A75" s="310"/>
      <c r="B75" s="310"/>
      <c r="C75" s="364"/>
      <c r="D75" s="310"/>
      <c r="E75" s="12"/>
      <c r="F75" s="9"/>
      <c r="G75" s="65"/>
      <c r="H75" s="98"/>
      <c r="I75" s="70"/>
      <c r="J75" s="104"/>
      <c r="K75" s="104"/>
      <c r="L75" s="105"/>
      <c r="M75" s="106"/>
      <c r="N75" s="31"/>
      <c r="O75" s="7"/>
      <c r="P75" s="9"/>
    </row>
    <row r="76" spans="1:16" ht="9.75" customHeight="1" hidden="1">
      <c r="A76" s="408">
        <v>24</v>
      </c>
      <c r="B76" s="309" t="s">
        <v>2</v>
      </c>
      <c r="C76" s="359" t="s">
        <v>40</v>
      </c>
      <c r="D76" s="408" t="s">
        <v>108</v>
      </c>
      <c r="E76" s="13">
        <v>2115000</v>
      </c>
      <c r="F76" s="8">
        <f>H76+((-1)*(G76+G77))</f>
        <v>200000</v>
      </c>
      <c r="G76" s="67"/>
      <c r="H76" s="99">
        <f>SUM(I76:L76)</f>
        <v>200000</v>
      </c>
      <c r="I76" s="71">
        <v>200000</v>
      </c>
      <c r="J76" s="101"/>
      <c r="K76" s="101"/>
      <c r="L76" s="102"/>
      <c r="M76" s="103"/>
      <c r="N76" s="32">
        <v>900000</v>
      </c>
      <c r="O76" s="21"/>
      <c r="P76" s="28">
        <v>1000000</v>
      </c>
    </row>
    <row r="77" spans="1:16" ht="9.75" hidden="1">
      <c r="A77" s="310"/>
      <c r="B77" s="310"/>
      <c r="C77" s="364"/>
      <c r="D77" s="310"/>
      <c r="E77" s="12"/>
      <c r="F77" s="9"/>
      <c r="G77" s="65"/>
      <c r="H77" s="98"/>
      <c r="I77" s="70"/>
      <c r="J77" s="104"/>
      <c r="K77" s="104"/>
      <c r="L77" s="105"/>
      <c r="M77" s="106"/>
      <c r="N77" s="31"/>
      <c r="O77" s="7"/>
      <c r="P77" s="9"/>
    </row>
    <row r="78" spans="1:16" ht="9.75" customHeight="1" hidden="1">
      <c r="A78" s="408">
        <v>25</v>
      </c>
      <c r="B78" s="309" t="s">
        <v>2</v>
      </c>
      <c r="C78" s="359" t="s">
        <v>63</v>
      </c>
      <c r="D78" s="408" t="s">
        <v>18</v>
      </c>
      <c r="E78" s="13">
        <v>205000</v>
      </c>
      <c r="F78" s="8">
        <f>H78+((-1)*(G78+G79))</f>
        <v>197000</v>
      </c>
      <c r="G78" s="67">
        <v>-55000</v>
      </c>
      <c r="H78" s="99">
        <f>SUM(I78:L78)</f>
        <v>142000</v>
      </c>
      <c r="I78" s="71">
        <v>142000</v>
      </c>
      <c r="J78" s="101"/>
      <c r="K78" s="101"/>
      <c r="L78" s="102"/>
      <c r="M78" s="103"/>
      <c r="N78" s="20"/>
      <c r="O78" s="14"/>
      <c r="P78" s="10"/>
    </row>
    <row r="79" spans="1:16" ht="9.75" hidden="1">
      <c r="A79" s="310"/>
      <c r="B79" s="310"/>
      <c r="C79" s="364"/>
      <c r="D79" s="310"/>
      <c r="E79" s="12"/>
      <c r="F79" s="9"/>
      <c r="G79" s="65"/>
      <c r="H79" s="98"/>
      <c r="I79" s="70"/>
      <c r="J79" s="104"/>
      <c r="K79" s="104"/>
      <c r="L79" s="105"/>
      <c r="M79" s="106"/>
      <c r="N79" s="31"/>
      <c r="O79" s="7"/>
      <c r="P79" s="9"/>
    </row>
    <row r="80" spans="1:16" ht="9.75" hidden="1">
      <c r="A80" s="408">
        <v>26</v>
      </c>
      <c r="B80" s="309" t="s">
        <v>6</v>
      </c>
      <c r="C80" s="360" t="s">
        <v>41</v>
      </c>
      <c r="D80" s="309" t="s">
        <v>45</v>
      </c>
      <c r="E80" s="13">
        <v>300000</v>
      </c>
      <c r="F80" s="8">
        <f>H80+((-1)*(G80+G81))</f>
        <v>100000</v>
      </c>
      <c r="G80" s="67">
        <v>-50000</v>
      </c>
      <c r="H80" s="99">
        <f>SUM(I80:L80)</f>
        <v>50000</v>
      </c>
      <c r="I80" s="71">
        <v>50000</v>
      </c>
      <c r="J80" s="101"/>
      <c r="K80" s="101"/>
      <c r="L80" s="102"/>
      <c r="M80" s="103"/>
      <c r="N80" s="32">
        <v>250000</v>
      </c>
      <c r="O80" s="21"/>
      <c r="P80" s="10"/>
    </row>
    <row r="81" spans="1:16" ht="9.75" hidden="1">
      <c r="A81" s="310"/>
      <c r="B81" s="310"/>
      <c r="C81" s="364"/>
      <c r="D81" s="310"/>
      <c r="E81" s="12"/>
      <c r="F81" s="9"/>
      <c r="G81" s="65"/>
      <c r="H81" s="98"/>
      <c r="I81" s="70"/>
      <c r="J81" s="104"/>
      <c r="K81" s="104"/>
      <c r="L81" s="105"/>
      <c r="M81" s="106"/>
      <c r="N81" s="31"/>
      <c r="O81" s="7"/>
      <c r="P81" s="9"/>
    </row>
    <row r="82" spans="1:16" ht="9.75" hidden="1">
      <c r="A82" s="408">
        <v>27</v>
      </c>
      <c r="B82" s="309" t="s">
        <v>6</v>
      </c>
      <c r="C82" s="360" t="s">
        <v>42</v>
      </c>
      <c r="D82" s="309" t="s">
        <v>45</v>
      </c>
      <c r="E82" s="13">
        <v>235000</v>
      </c>
      <c r="F82" s="8">
        <f>H82+((-1)*(G82+G83))</f>
        <v>100000</v>
      </c>
      <c r="G82" s="67">
        <v>85000</v>
      </c>
      <c r="H82" s="99">
        <f>SUM(I82:L82)</f>
        <v>85000</v>
      </c>
      <c r="I82" s="71"/>
      <c r="J82" s="101"/>
      <c r="K82" s="101">
        <v>85000</v>
      </c>
      <c r="L82" s="102"/>
      <c r="M82" s="103"/>
      <c r="N82" s="32">
        <v>150000</v>
      </c>
      <c r="O82" s="21"/>
      <c r="P82" s="10"/>
    </row>
    <row r="83" spans="1:16" ht="9.75" hidden="1">
      <c r="A83" s="310"/>
      <c r="B83" s="310"/>
      <c r="C83" s="364"/>
      <c r="D83" s="310"/>
      <c r="E83" s="12"/>
      <c r="F83" s="9"/>
      <c r="G83" s="65">
        <v>-100000</v>
      </c>
      <c r="H83" s="98"/>
      <c r="I83" s="70"/>
      <c r="J83" s="104"/>
      <c r="K83" s="104"/>
      <c r="L83" s="105"/>
      <c r="M83" s="106"/>
      <c r="N83" s="31"/>
      <c r="O83" s="7"/>
      <c r="P83" s="9"/>
    </row>
    <row r="84" spans="1:16" ht="9.75" hidden="1">
      <c r="A84" s="408">
        <v>28</v>
      </c>
      <c r="B84" s="309" t="s">
        <v>6</v>
      </c>
      <c r="C84" s="360" t="s">
        <v>43</v>
      </c>
      <c r="D84" s="309">
        <v>2004</v>
      </c>
      <c r="E84" s="13">
        <v>200000</v>
      </c>
      <c r="F84" s="8">
        <f>H84+((-1)*(G84+G85))</f>
        <v>0</v>
      </c>
      <c r="G84" s="67"/>
      <c r="H84" s="99">
        <f>SUM(I84:L84)</f>
        <v>0</v>
      </c>
      <c r="I84" s="71"/>
      <c r="J84" s="101"/>
      <c r="K84" s="101"/>
      <c r="L84" s="102"/>
      <c r="M84" s="103"/>
      <c r="N84" s="32">
        <v>200000</v>
      </c>
      <c r="O84" s="21"/>
      <c r="P84" s="10"/>
    </row>
    <row r="85" spans="1:16" ht="9.75" hidden="1">
      <c r="A85" s="310"/>
      <c r="B85" s="310"/>
      <c r="C85" s="364"/>
      <c r="D85" s="310"/>
      <c r="E85" s="12"/>
      <c r="F85" s="9"/>
      <c r="G85" s="65"/>
      <c r="H85" s="98"/>
      <c r="I85" s="70"/>
      <c r="J85" s="104"/>
      <c r="K85" s="104"/>
      <c r="L85" s="105"/>
      <c r="M85" s="106"/>
      <c r="N85" s="31"/>
      <c r="O85" s="7"/>
      <c r="P85" s="9"/>
    </row>
    <row r="86" spans="1:16" ht="9.75" hidden="1">
      <c r="A86" s="408">
        <v>29</v>
      </c>
      <c r="B86" s="309" t="s">
        <v>6</v>
      </c>
      <c r="C86" s="360" t="s">
        <v>109</v>
      </c>
      <c r="D86" s="309" t="s">
        <v>45</v>
      </c>
      <c r="E86" s="13">
        <v>360000</v>
      </c>
      <c r="F86" s="8">
        <f>H86+((-1)*(G86+G87))</f>
        <v>160000</v>
      </c>
      <c r="G86" s="67"/>
      <c r="H86" s="99">
        <f>SUM(I86:L86)</f>
        <v>160000</v>
      </c>
      <c r="I86" s="71">
        <v>160000</v>
      </c>
      <c r="J86" s="101"/>
      <c r="K86" s="101"/>
      <c r="L86" s="102"/>
      <c r="M86" s="103"/>
      <c r="N86" s="32">
        <v>200000</v>
      </c>
      <c r="O86" s="21"/>
      <c r="P86" s="10"/>
    </row>
    <row r="87" spans="1:16" ht="9.75" hidden="1">
      <c r="A87" s="310"/>
      <c r="B87" s="310"/>
      <c r="C87" s="364"/>
      <c r="D87" s="310"/>
      <c r="E87" s="12"/>
      <c r="F87" s="9"/>
      <c r="G87" s="65"/>
      <c r="H87" s="98"/>
      <c r="I87" s="70"/>
      <c r="J87" s="104"/>
      <c r="K87" s="104"/>
      <c r="L87" s="105"/>
      <c r="M87" s="106"/>
      <c r="N87" s="31"/>
      <c r="O87" s="7"/>
      <c r="P87" s="9"/>
    </row>
    <row r="88" spans="1:16" ht="9.75" hidden="1">
      <c r="A88" s="408">
        <v>30</v>
      </c>
      <c r="B88" s="408" t="s">
        <v>6</v>
      </c>
      <c r="C88" s="359" t="s">
        <v>44</v>
      </c>
      <c r="D88" s="408" t="s">
        <v>45</v>
      </c>
      <c r="E88" s="13">
        <v>350000</v>
      </c>
      <c r="F88" s="8">
        <f>H88+((-1)*(G88+G89))</f>
        <v>150000</v>
      </c>
      <c r="G88" s="67">
        <v>-100000</v>
      </c>
      <c r="H88" s="99">
        <f>SUM(I88:L88)</f>
        <v>50000</v>
      </c>
      <c r="I88" s="71">
        <v>50000</v>
      </c>
      <c r="J88" s="101"/>
      <c r="K88" s="101"/>
      <c r="L88" s="102"/>
      <c r="M88" s="103"/>
      <c r="N88" s="32">
        <v>300000</v>
      </c>
      <c r="O88" s="21"/>
      <c r="P88" s="10"/>
    </row>
    <row r="89" spans="1:16" ht="9.75" hidden="1">
      <c r="A89" s="310"/>
      <c r="B89" s="310"/>
      <c r="C89" s="364"/>
      <c r="D89" s="310"/>
      <c r="E89" s="12"/>
      <c r="F89" s="9"/>
      <c r="G89" s="65"/>
      <c r="H89" s="98"/>
      <c r="I89" s="70"/>
      <c r="J89" s="104"/>
      <c r="K89" s="104"/>
      <c r="L89" s="105"/>
      <c r="M89" s="106"/>
      <c r="N89" s="31"/>
      <c r="O89" s="7"/>
      <c r="P89" s="9"/>
    </row>
    <row r="90" spans="1:16" ht="9.75" hidden="1">
      <c r="A90" s="408">
        <v>31</v>
      </c>
      <c r="B90" s="408" t="s">
        <v>6</v>
      </c>
      <c r="C90" s="359" t="s">
        <v>46</v>
      </c>
      <c r="D90" s="408" t="s">
        <v>45</v>
      </c>
      <c r="E90" s="11">
        <v>400000</v>
      </c>
      <c r="F90" s="8">
        <f>H90+((-1)*(G90+G91))</f>
        <v>20000</v>
      </c>
      <c r="G90" s="66">
        <v>-20000</v>
      </c>
      <c r="H90" s="99">
        <f>SUM(I90:L90)</f>
        <v>0</v>
      </c>
      <c r="I90" s="92"/>
      <c r="J90" s="107"/>
      <c r="K90" s="107"/>
      <c r="L90" s="108"/>
      <c r="M90" s="109"/>
      <c r="N90" s="32">
        <v>400000</v>
      </c>
      <c r="O90" s="21"/>
      <c r="P90" s="8"/>
    </row>
    <row r="91" spans="1:16" ht="9.75" hidden="1">
      <c r="A91" s="310"/>
      <c r="B91" s="310"/>
      <c r="C91" s="364"/>
      <c r="D91" s="310"/>
      <c r="E91" s="12"/>
      <c r="F91" s="9"/>
      <c r="G91" s="65"/>
      <c r="H91" s="98"/>
      <c r="I91" s="70"/>
      <c r="J91" s="104"/>
      <c r="K91" s="110"/>
      <c r="L91" s="105"/>
      <c r="M91" s="106"/>
      <c r="N91" s="31"/>
      <c r="O91" s="7"/>
      <c r="P91" s="9"/>
    </row>
    <row r="92" spans="1:16" ht="9.75" hidden="1">
      <c r="A92" s="408">
        <v>32</v>
      </c>
      <c r="B92" s="408" t="s">
        <v>6</v>
      </c>
      <c r="C92" s="359" t="s">
        <v>64</v>
      </c>
      <c r="D92" s="408" t="s">
        <v>45</v>
      </c>
      <c r="E92" s="11">
        <v>210000</v>
      </c>
      <c r="F92" s="8">
        <f>H92+((-1)*(G92+G93))</f>
        <v>10000</v>
      </c>
      <c r="G92" s="66">
        <v>-10000</v>
      </c>
      <c r="H92" s="99">
        <f>SUM(I92:L92)</f>
        <v>0</v>
      </c>
      <c r="I92" s="92"/>
      <c r="J92" s="107"/>
      <c r="K92" s="107"/>
      <c r="L92" s="108"/>
      <c r="M92" s="109"/>
      <c r="N92" s="32">
        <v>210000</v>
      </c>
      <c r="O92" s="21"/>
      <c r="P92" s="8"/>
    </row>
    <row r="93" spans="1:16" ht="9.75" hidden="1">
      <c r="A93" s="310"/>
      <c r="B93" s="310"/>
      <c r="C93" s="364"/>
      <c r="D93" s="310"/>
      <c r="E93" s="12"/>
      <c r="F93" s="9"/>
      <c r="G93" s="65"/>
      <c r="H93" s="98"/>
      <c r="I93" s="70"/>
      <c r="J93" s="104"/>
      <c r="K93" s="104"/>
      <c r="L93" s="105"/>
      <c r="M93" s="106"/>
      <c r="N93" s="31"/>
      <c r="O93" s="7"/>
      <c r="P93" s="9"/>
    </row>
    <row r="94" spans="1:16" ht="9.75" hidden="1">
      <c r="A94" s="408">
        <v>33</v>
      </c>
      <c r="B94" s="408" t="s">
        <v>6</v>
      </c>
      <c r="C94" s="359" t="s">
        <v>65</v>
      </c>
      <c r="D94" s="408" t="s">
        <v>45</v>
      </c>
      <c r="E94" s="13">
        <v>215000</v>
      </c>
      <c r="F94" s="8">
        <f>H94+((-1)*(G94+G95))</f>
        <v>15000</v>
      </c>
      <c r="G94" s="67">
        <v>-15000</v>
      </c>
      <c r="H94" s="99">
        <f>SUM(I94:L94)</f>
        <v>0</v>
      </c>
      <c r="I94" s="71"/>
      <c r="J94" s="101"/>
      <c r="K94" s="101"/>
      <c r="L94" s="102"/>
      <c r="M94" s="103"/>
      <c r="N94" s="32"/>
      <c r="O94" s="21"/>
      <c r="P94" s="10"/>
    </row>
    <row r="95" spans="1:16" ht="9.75" hidden="1">
      <c r="A95" s="310"/>
      <c r="B95" s="310"/>
      <c r="C95" s="364"/>
      <c r="D95" s="310"/>
      <c r="E95" s="12"/>
      <c r="F95" s="9"/>
      <c r="G95" s="65"/>
      <c r="H95" s="98"/>
      <c r="I95" s="70"/>
      <c r="J95" s="104"/>
      <c r="K95" s="104"/>
      <c r="L95" s="105"/>
      <c r="M95" s="106"/>
      <c r="N95" s="31"/>
      <c r="O95" s="7"/>
      <c r="P95" s="10"/>
    </row>
    <row r="96" spans="1:16" ht="9.75" hidden="1">
      <c r="A96" s="408">
        <v>34</v>
      </c>
      <c r="B96" s="309" t="s">
        <v>6</v>
      </c>
      <c r="C96" s="359" t="s">
        <v>49</v>
      </c>
      <c r="D96" s="408" t="s">
        <v>45</v>
      </c>
      <c r="E96" s="13">
        <v>130000</v>
      </c>
      <c r="F96" s="8">
        <f>H96+((-1)*(G96+G97))</f>
        <v>10000</v>
      </c>
      <c r="G96" s="67">
        <v>-10000</v>
      </c>
      <c r="H96" s="97">
        <f>SUM(I96:L96)</f>
        <v>0</v>
      </c>
      <c r="I96" s="71"/>
      <c r="J96" s="101"/>
      <c r="K96" s="101"/>
      <c r="L96" s="102"/>
      <c r="M96" s="103"/>
      <c r="N96" s="33"/>
      <c r="O96" s="22"/>
      <c r="P96" s="10"/>
    </row>
    <row r="97" spans="1:16" ht="9.75" hidden="1">
      <c r="A97" s="310"/>
      <c r="B97" s="310"/>
      <c r="C97" s="451"/>
      <c r="D97" s="451"/>
      <c r="E97" s="12"/>
      <c r="F97" s="9"/>
      <c r="G97" s="65"/>
      <c r="H97" s="98"/>
      <c r="I97" s="70"/>
      <c r="J97" s="104"/>
      <c r="K97" s="104"/>
      <c r="L97" s="105"/>
      <c r="M97" s="106"/>
      <c r="N97" s="31"/>
      <c r="O97" s="7"/>
      <c r="P97" s="9"/>
    </row>
    <row r="98" spans="1:16" ht="9.75" hidden="1">
      <c r="A98" s="408">
        <v>35</v>
      </c>
      <c r="B98" s="309" t="s">
        <v>6</v>
      </c>
      <c r="C98" s="359" t="s">
        <v>51</v>
      </c>
      <c r="D98" s="408" t="s">
        <v>45</v>
      </c>
      <c r="E98" s="13">
        <v>420000</v>
      </c>
      <c r="F98" s="8">
        <f>H98+((-1)*(G98+G99))</f>
        <v>20000</v>
      </c>
      <c r="G98" s="67">
        <v>-19000</v>
      </c>
      <c r="H98" s="99">
        <f>SUM(I98:L98)</f>
        <v>1000</v>
      </c>
      <c r="I98" s="71">
        <v>1000</v>
      </c>
      <c r="J98" s="101"/>
      <c r="K98" s="101"/>
      <c r="L98" s="102"/>
      <c r="M98" s="103"/>
      <c r="N98" s="32">
        <v>419000</v>
      </c>
      <c r="O98" s="21"/>
      <c r="P98" s="10"/>
    </row>
    <row r="99" spans="1:16" ht="9.75" hidden="1">
      <c r="A99" s="310"/>
      <c r="B99" s="310"/>
      <c r="C99" s="451"/>
      <c r="D99" s="451"/>
      <c r="E99" s="12"/>
      <c r="F99" s="9"/>
      <c r="G99" s="65"/>
      <c r="H99" s="98"/>
      <c r="I99" s="70"/>
      <c r="J99" s="104"/>
      <c r="K99" s="104"/>
      <c r="L99" s="105"/>
      <c r="M99" s="106"/>
      <c r="N99" s="31"/>
      <c r="O99" s="7"/>
      <c r="P99" s="9"/>
    </row>
    <row r="100" spans="1:16" ht="9.75" customHeight="1" hidden="1">
      <c r="A100" s="408">
        <v>36</v>
      </c>
      <c r="B100" s="408" t="s">
        <v>6</v>
      </c>
      <c r="C100" s="359" t="s">
        <v>66</v>
      </c>
      <c r="D100" s="408" t="s">
        <v>45</v>
      </c>
      <c r="E100" s="11">
        <v>730000</v>
      </c>
      <c r="F100" s="8">
        <f>H100+((-1)*(G100+G101))</f>
        <v>430000</v>
      </c>
      <c r="G100" s="66"/>
      <c r="H100" s="99">
        <f>SUM(I100:L100)</f>
        <v>430000</v>
      </c>
      <c r="I100" s="92">
        <v>350000</v>
      </c>
      <c r="J100" s="107"/>
      <c r="K100" s="107">
        <v>80000</v>
      </c>
      <c r="L100" s="108"/>
      <c r="M100" s="109"/>
      <c r="N100" s="32">
        <v>300000</v>
      </c>
      <c r="O100" s="21"/>
      <c r="P100" s="8"/>
    </row>
    <row r="101" spans="1:16" ht="10.5" hidden="1" thickBot="1">
      <c r="A101" s="309"/>
      <c r="B101" s="309"/>
      <c r="C101" s="360"/>
      <c r="D101" s="309"/>
      <c r="E101" s="13"/>
      <c r="F101" s="10"/>
      <c r="G101" s="67"/>
      <c r="H101" s="122"/>
      <c r="I101" s="93"/>
      <c r="J101" s="123"/>
      <c r="K101" s="123"/>
      <c r="L101" s="124"/>
      <c r="M101" s="125"/>
      <c r="N101" s="20"/>
      <c r="O101" s="14"/>
      <c r="P101" s="10"/>
    </row>
    <row r="102" spans="1:16" ht="9.75" hidden="1">
      <c r="A102" s="45"/>
      <c r="B102" s="45"/>
      <c r="C102" s="115"/>
      <c r="D102" s="45"/>
      <c r="E102" s="46"/>
      <c r="F102" s="46"/>
      <c r="G102" s="46"/>
      <c r="H102" s="19"/>
      <c r="I102" s="19"/>
      <c r="J102" s="19"/>
      <c r="K102" s="19"/>
      <c r="L102" s="19"/>
      <c r="M102" s="19"/>
      <c r="N102" s="46"/>
      <c r="O102" s="46"/>
      <c r="P102" s="46"/>
    </row>
    <row r="103" spans="1:16" ht="9.75" hidden="1">
      <c r="A103" s="18"/>
      <c r="B103" s="18"/>
      <c r="C103" s="116"/>
      <c r="D103" s="18"/>
      <c r="E103" s="19"/>
      <c r="F103" s="19"/>
      <c r="G103" s="19"/>
      <c r="H103" s="19"/>
      <c r="I103" s="19"/>
      <c r="J103" s="19"/>
      <c r="K103" s="19"/>
      <c r="L103" s="19"/>
      <c r="M103" s="19"/>
      <c r="N103" s="19"/>
      <c r="O103" s="19"/>
      <c r="P103" s="19"/>
    </row>
    <row r="104" spans="1:16" ht="9.75" hidden="1">
      <c r="A104" s="117"/>
      <c r="B104" s="117"/>
      <c r="C104" s="118"/>
      <c r="D104" s="117"/>
      <c r="E104" s="114"/>
      <c r="F104" s="114"/>
      <c r="G104" s="114"/>
      <c r="H104" s="114"/>
      <c r="I104" s="114"/>
      <c r="J104" s="114"/>
      <c r="K104" s="114"/>
      <c r="L104" s="114"/>
      <c r="M104" s="114"/>
      <c r="N104" s="114"/>
      <c r="O104" s="114"/>
      <c r="P104" s="114"/>
    </row>
    <row r="105" spans="1:16" s="2" customFormat="1" ht="12.75" customHeight="1" hidden="1" thickBot="1">
      <c r="A105" s="309" t="s">
        <v>1</v>
      </c>
      <c r="B105" s="345" t="s">
        <v>0</v>
      </c>
      <c r="C105" s="345" t="s">
        <v>7</v>
      </c>
      <c r="D105" s="345" t="s">
        <v>8</v>
      </c>
      <c r="E105" s="421" t="s">
        <v>9</v>
      </c>
      <c r="F105" s="345" t="s">
        <v>96</v>
      </c>
      <c r="G105" s="423" t="s">
        <v>98</v>
      </c>
      <c r="H105" s="421" t="s">
        <v>86</v>
      </c>
      <c r="I105" s="423"/>
      <c r="J105" s="423"/>
      <c r="K105" s="423"/>
      <c r="L105" s="423"/>
      <c r="M105" s="423"/>
      <c r="N105" s="423"/>
      <c r="O105" s="423"/>
      <c r="P105" s="425"/>
    </row>
    <row r="106" spans="1:16" s="2" customFormat="1" ht="12.75" customHeight="1" hidden="1" thickBot="1">
      <c r="A106" s="309"/>
      <c r="B106" s="345"/>
      <c r="C106" s="345"/>
      <c r="D106" s="345"/>
      <c r="E106" s="421"/>
      <c r="F106" s="345"/>
      <c r="G106" s="423"/>
      <c r="H106" s="426">
        <v>2003</v>
      </c>
      <c r="I106" s="427"/>
      <c r="J106" s="427"/>
      <c r="K106" s="427"/>
      <c r="L106" s="427"/>
      <c r="M106" s="428"/>
      <c r="N106" s="429">
        <v>2004</v>
      </c>
      <c r="O106" s="430"/>
      <c r="P106" s="5">
        <v>2005</v>
      </c>
    </row>
    <row r="107" spans="1:16" s="2" customFormat="1" ht="9.75" customHeight="1" hidden="1" thickTop="1">
      <c r="A107" s="309"/>
      <c r="B107" s="345"/>
      <c r="C107" s="345"/>
      <c r="D107" s="345"/>
      <c r="E107" s="421"/>
      <c r="F107" s="345"/>
      <c r="G107" s="423"/>
      <c r="H107" s="431" t="s">
        <v>95</v>
      </c>
      <c r="I107" s="433" t="s">
        <v>13</v>
      </c>
      <c r="J107" s="434"/>
      <c r="K107" s="434"/>
      <c r="L107" s="434"/>
      <c r="M107" s="435"/>
      <c r="N107" s="436" t="s">
        <v>16</v>
      </c>
      <c r="O107" s="437"/>
      <c r="P107" s="344" t="s">
        <v>16</v>
      </c>
    </row>
    <row r="108" spans="1:16" s="2" customFormat="1" ht="9.75" customHeight="1" hidden="1">
      <c r="A108" s="309"/>
      <c r="B108" s="345"/>
      <c r="C108" s="345"/>
      <c r="D108" s="345"/>
      <c r="E108" s="421"/>
      <c r="F108" s="345"/>
      <c r="G108" s="423"/>
      <c r="H108" s="432"/>
      <c r="I108" s="415" t="s">
        <v>14</v>
      </c>
      <c r="J108" s="416" t="s">
        <v>12</v>
      </c>
      <c r="K108" s="417"/>
      <c r="L108" s="417"/>
      <c r="M108" s="418"/>
      <c r="N108" s="438"/>
      <c r="O108" s="425"/>
      <c r="P108" s="345"/>
    </row>
    <row r="109" spans="1:16" s="2" customFormat="1" ht="29.25" hidden="1">
      <c r="A109" s="310"/>
      <c r="B109" s="346"/>
      <c r="C109" s="346"/>
      <c r="D109" s="346"/>
      <c r="E109" s="422"/>
      <c r="F109" s="346"/>
      <c r="G109" s="424"/>
      <c r="H109" s="432"/>
      <c r="I109" s="357"/>
      <c r="J109" s="34" t="s">
        <v>10</v>
      </c>
      <c r="K109" s="34" t="s">
        <v>11</v>
      </c>
      <c r="L109" s="416" t="s">
        <v>15</v>
      </c>
      <c r="M109" s="418"/>
      <c r="N109" s="439"/>
      <c r="O109" s="440"/>
      <c r="P109" s="346"/>
    </row>
    <row r="110" spans="1:16" s="3" customFormat="1" ht="9" hidden="1" thickBot="1">
      <c r="A110" s="48">
        <v>1</v>
      </c>
      <c r="B110" s="48">
        <v>2</v>
      </c>
      <c r="C110" s="48">
        <v>3</v>
      </c>
      <c r="D110" s="48">
        <v>4</v>
      </c>
      <c r="E110" s="49">
        <v>5</v>
      </c>
      <c r="F110" s="48">
        <v>6</v>
      </c>
      <c r="G110" s="64">
        <v>7</v>
      </c>
      <c r="H110" s="96">
        <v>8</v>
      </c>
      <c r="I110" s="91">
        <v>9</v>
      </c>
      <c r="J110" s="100">
        <v>10</v>
      </c>
      <c r="K110" s="100">
        <v>11</v>
      </c>
      <c r="L110" s="419">
        <v>12</v>
      </c>
      <c r="M110" s="420"/>
      <c r="N110" s="413">
        <v>13</v>
      </c>
      <c r="O110" s="414"/>
      <c r="P110" s="48">
        <v>14</v>
      </c>
    </row>
    <row r="111" spans="1:16" ht="9.75" customHeight="1" hidden="1" thickTop="1">
      <c r="A111" s="309">
        <v>37</v>
      </c>
      <c r="B111" s="309" t="s">
        <v>6</v>
      </c>
      <c r="C111" s="360" t="s">
        <v>47</v>
      </c>
      <c r="D111" s="309">
        <v>2003</v>
      </c>
      <c r="E111" s="13">
        <v>60000</v>
      </c>
      <c r="F111" s="10">
        <f>H111+((-1)*(G111+G112))</f>
        <v>60000</v>
      </c>
      <c r="G111" s="67">
        <v>-60000</v>
      </c>
      <c r="H111" s="97">
        <f>SUM(I111:L111)</f>
        <v>0</v>
      </c>
      <c r="I111" s="71"/>
      <c r="J111" s="101"/>
      <c r="K111" s="101"/>
      <c r="L111" s="102"/>
      <c r="M111" s="103"/>
      <c r="N111" s="20"/>
      <c r="O111" s="14"/>
      <c r="P111" s="10"/>
    </row>
    <row r="112" spans="1:16" ht="9.75" hidden="1">
      <c r="A112" s="310"/>
      <c r="B112" s="310"/>
      <c r="C112" s="364"/>
      <c r="D112" s="310"/>
      <c r="E112" s="12"/>
      <c r="F112" s="9"/>
      <c r="G112" s="65"/>
      <c r="H112" s="98"/>
      <c r="I112" s="70"/>
      <c r="J112" s="104"/>
      <c r="K112" s="104"/>
      <c r="L112" s="105"/>
      <c r="M112" s="106"/>
      <c r="N112" s="31"/>
      <c r="O112" s="7"/>
      <c r="P112" s="9"/>
    </row>
    <row r="113" spans="1:16" ht="9.75" hidden="1">
      <c r="A113" s="408">
        <v>38</v>
      </c>
      <c r="B113" s="408" t="s">
        <v>6</v>
      </c>
      <c r="C113" s="359" t="s">
        <v>48</v>
      </c>
      <c r="D113" s="408" t="s">
        <v>45</v>
      </c>
      <c r="E113" s="11">
        <v>180000</v>
      </c>
      <c r="F113" s="8">
        <f>H113+((-1)*(G113+G114))</f>
        <v>20000</v>
      </c>
      <c r="G113" s="66">
        <v>-20000</v>
      </c>
      <c r="H113" s="99">
        <f>SUM(I113:L113)</f>
        <v>0</v>
      </c>
      <c r="I113" s="92"/>
      <c r="J113" s="107"/>
      <c r="K113" s="107"/>
      <c r="L113" s="108"/>
      <c r="M113" s="109"/>
      <c r="N113" s="32"/>
      <c r="O113" s="21"/>
      <c r="P113" s="8"/>
    </row>
    <row r="114" spans="1:16" ht="9.75" hidden="1">
      <c r="A114" s="310"/>
      <c r="B114" s="310"/>
      <c r="C114" s="364"/>
      <c r="D114" s="310"/>
      <c r="E114" s="12"/>
      <c r="F114" s="9"/>
      <c r="G114" s="65"/>
      <c r="H114" s="98"/>
      <c r="I114" s="70"/>
      <c r="J114" s="104"/>
      <c r="K114" s="104"/>
      <c r="L114" s="105"/>
      <c r="M114" s="106"/>
      <c r="N114" s="31"/>
      <c r="O114" s="7"/>
      <c r="P114" s="9"/>
    </row>
    <row r="115" spans="1:16" ht="9.75" hidden="1">
      <c r="A115" s="408">
        <v>39</v>
      </c>
      <c r="B115" s="309" t="s">
        <v>6</v>
      </c>
      <c r="C115" s="359" t="s">
        <v>50</v>
      </c>
      <c r="D115" s="408" t="s">
        <v>45</v>
      </c>
      <c r="E115" s="13">
        <v>180000</v>
      </c>
      <c r="F115" s="8">
        <f>H115+((-1)*(G115+G116))</f>
        <v>20000</v>
      </c>
      <c r="G115" s="67">
        <v>-20000</v>
      </c>
      <c r="H115" s="99">
        <f>SUM(I115:L115)</f>
        <v>0</v>
      </c>
      <c r="I115" s="71"/>
      <c r="J115" s="101"/>
      <c r="K115" s="101"/>
      <c r="L115" s="102"/>
      <c r="M115" s="103"/>
      <c r="N115" s="32"/>
      <c r="O115" s="21"/>
      <c r="P115" s="10"/>
    </row>
    <row r="116" spans="1:16" ht="9.75" hidden="1">
      <c r="A116" s="310"/>
      <c r="B116" s="310"/>
      <c r="C116" s="451"/>
      <c r="D116" s="451"/>
      <c r="E116" s="12"/>
      <c r="F116" s="9"/>
      <c r="G116" s="65"/>
      <c r="H116" s="98"/>
      <c r="I116" s="70"/>
      <c r="J116" s="104"/>
      <c r="K116" s="104"/>
      <c r="L116" s="105"/>
      <c r="M116" s="106"/>
      <c r="N116" s="31"/>
      <c r="O116" s="7"/>
      <c r="P116" s="9"/>
    </row>
    <row r="117" spans="1:16" ht="9.75" hidden="1">
      <c r="A117" s="408">
        <v>40</v>
      </c>
      <c r="B117" s="309" t="s">
        <v>6</v>
      </c>
      <c r="C117" s="360" t="s">
        <v>68</v>
      </c>
      <c r="D117" s="309" t="s">
        <v>45</v>
      </c>
      <c r="E117" s="13">
        <v>220000</v>
      </c>
      <c r="F117" s="8">
        <f>H117+((-1)*(G117+G118))</f>
        <v>20000</v>
      </c>
      <c r="G117" s="67">
        <v>-10000</v>
      </c>
      <c r="H117" s="99">
        <f>SUM(I117:L117)</f>
        <v>10000</v>
      </c>
      <c r="I117" s="71">
        <v>10000</v>
      </c>
      <c r="J117" s="101"/>
      <c r="K117" s="101"/>
      <c r="L117" s="102"/>
      <c r="M117" s="103"/>
      <c r="N117" s="32">
        <v>210000</v>
      </c>
      <c r="O117" s="21"/>
      <c r="P117" s="10"/>
    </row>
    <row r="118" spans="1:16" ht="9.75" hidden="1">
      <c r="A118" s="310"/>
      <c r="B118" s="309"/>
      <c r="C118" s="360"/>
      <c r="D118" s="309"/>
      <c r="E118" s="13"/>
      <c r="F118" s="10"/>
      <c r="G118" s="67"/>
      <c r="H118" s="98"/>
      <c r="I118" s="70"/>
      <c r="J118" s="104"/>
      <c r="K118" s="104"/>
      <c r="L118" s="105"/>
      <c r="M118" s="106"/>
      <c r="N118" s="20"/>
      <c r="O118" s="14"/>
      <c r="P118" s="10"/>
    </row>
    <row r="119" spans="1:16" ht="9.75" hidden="1">
      <c r="A119" s="408">
        <v>41</v>
      </c>
      <c r="B119" s="408" t="s">
        <v>81</v>
      </c>
      <c r="C119" s="359" t="s">
        <v>82</v>
      </c>
      <c r="D119" s="408">
        <v>2003</v>
      </c>
      <c r="E119" s="11">
        <v>78000</v>
      </c>
      <c r="F119" s="8">
        <f>H119+((-1)*(G119+G120))</f>
        <v>78000</v>
      </c>
      <c r="G119" s="66">
        <v>-50000</v>
      </c>
      <c r="H119" s="97">
        <f>SUM(I119:L119)</f>
        <v>28000</v>
      </c>
      <c r="I119" s="71">
        <v>28000</v>
      </c>
      <c r="J119" s="101"/>
      <c r="K119" s="101"/>
      <c r="L119" s="102"/>
      <c r="M119" s="103"/>
      <c r="N119" s="29"/>
      <c r="O119" s="6"/>
      <c r="P119" s="8"/>
    </row>
    <row r="120" spans="1:16" ht="9.75" hidden="1">
      <c r="A120" s="310"/>
      <c r="B120" s="310"/>
      <c r="C120" s="364"/>
      <c r="D120" s="310"/>
      <c r="E120" s="12"/>
      <c r="F120" s="9"/>
      <c r="G120" s="65"/>
      <c r="H120" s="98"/>
      <c r="I120" s="70"/>
      <c r="J120" s="104"/>
      <c r="K120" s="104"/>
      <c r="L120" s="105"/>
      <c r="M120" s="106"/>
      <c r="N120" s="31"/>
      <c r="O120" s="7"/>
      <c r="P120" s="9"/>
    </row>
    <row r="121" spans="1:16" ht="9.75" hidden="1">
      <c r="A121" s="408">
        <v>42</v>
      </c>
      <c r="B121" s="309" t="s">
        <v>6</v>
      </c>
      <c r="C121" s="360" t="s">
        <v>67</v>
      </c>
      <c r="D121" s="309" t="s">
        <v>45</v>
      </c>
      <c r="E121" s="13">
        <v>200000</v>
      </c>
      <c r="F121" s="8">
        <f>H121+((-1)*(G121+G122))</f>
        <v>150000</v>
      </c>
      <c r="G121" s="67">
        <v>-100000</v>
      </c>
      <c r="H121" s="97">
        <f>SUM(I121:L121)</f>
        <v>50000</v>
      </c>
      <c r="I121" s="71">
        <v>50000</v>
      </c>
      <c r="J121" s="101"/>
      <c r="K121" s="101"/>
      <c r="L121" s="102"/>
      <c r="M121" s="103"/>
      <c r="N121" s="50">
        <v>150000</v>
      </c>
      <c r="O121" s="6"/>
      <c r="P121" s="10"/>
    </row>
    <row r="122" spans="1:16" ht="9.75" hidden="1">
      <c r="A122" s="310"/>
      <c r="B122" s="310"/>
      <c r="C122" s="364"/>
      <c r="D122" s="309"/>
      <c r="E122" s="13"/>
      <c r="F122" s="10"/>
      <c r="G122" s="67"/>
      <c r="H122" s="97"/>
      <c r="I122" s="71"/>
      <c r="J122" s="101"/>
      <c r="K122" s="101"/>
      <c r="L122" s="102"/>
      <c r="M122" s="103"/>
      <c r="N122" s="20"/>
      <c r="O122" s="14"/>
      <c r="P122" s="10"/>
    </row>
    <row r="123" spans="1:16" ht="9.75">
      <c r="A123" s="323" t="s">
        <v>135</v>
      </c>
      <c r="B123" s="324"/>
      <c r="C123" s="443" t="s">
        <v>137</v>
      </c>
      <c r="D123" s="47"/>
      <c r="E123" s="29"/>
      <c r="F123" s="29"/>
      <c r="G123" s="29"/>
      <c r="H123" s="46"/>
      <c r="I123" s="46"/>
      <c r="J123" s="46"/>
      <c r="K123" s="46"/>
      <c r="L123" s="46"/>
      <c r="M123" s="46"/>
      <c r="N123" s="29"/>
      <c r="O123" s="29"/>
      <c r="P123" s="6"/>
    </row>
    <row r="124" spans="1:16" ht="10.5" thickBot="1">
      <c r="A124" s="325"/>
      <c r="B124" s="326"/>
      <c r="C124" s="444"/>
      <c r="D124" s="143"/>
      <c r="E124" s="31"/>
      <c r="F124" s="31"/>
      <c r="G124" s="31"/>
      <c r="H124" s="19"/>
      <c r="I124" s="19"/>
      <c r="J124" s="19"/>
      <c r="K124" s="19"/>
      <c r="L124" s="19"/>
      <c r="M124" s="19"/>
      <c r="N124" s="31"/>
      <c r="O124" s="31"/>
      <c r="P124" s="7"/>
    </row>
    <row r="125" spans="1:16" ht="9.75">
      <c r="A125" s="311" t="s">
        <v>136</v>
      </c>
      <c r="B125" s="312"/>
      <c r="C125" s="449" t="s">
        <v>138</v>
      </c>
      <c r="D125" s="89"/>
      <c r="E125" s="146">
        <f aca="true" t="shared" si="1" ref="E125:L125">SUM(E68:E101,E111:E122)</f>
        <v>8086000</v>
      </c>
      <c r="F125" s="146">
        <f t="shared" si="1"/>
        <v>2440000</v>
      </c>
      <c r="G125" s="146">
        <f t="shared" si="1"/>
        <v>-904000</v>
      </c>
      <c r="H125" s="76">
        <f t="shared" si="1"/>
        <v>1536000</v>
      </c>
      <c r="I125" s="77">
        <f t="shared" si="1"/>
        <v>1339500</v>
      </c>
      <c r="J125" s="77">
        <f t="shared" si="1"/>
        <v>0</v>
      </c>
      <c r="K125" s="77">
        <f t="shared" si="1"/>
        <v>196500</v>
      </c>
      <c r="L125" s="403">
        <f t="shared" si="1"/>
        <v>0</v>
      </c>
      <c r="M125" s="404"/>
      <c r="N125" s="447">
        <f>SUM(N68,N70,N72,N74,N76,N78,N80,N82,N84,N86,N88,N90,N92,N94,N96,N98,N100,N111,N113,N115,N117,N119,N121)</f>
        <v>4399000</v>
      </c>
      <c r="O125" s="448"/>
      <c r="P125" s="148">
        <f>SUM(P68,P70,P72,P74,P76,P78,P80,P82,P86,P84,P88,P90,P92,P94,P96,P98,P100,P111,P113,P115,P117,P119,P121)</f>
        <v>1000000</v>
      </c>
    </row>
    <row r="126" spans="1:16" ht="9.75" customHeight="1" thickBot="1">
      <c r="A126" s="313"/>
      <c r="B126" s="373"/>
      <c r="C126" s="450"/>
      <c r="D126" s="79"/>
      <c r="E126" s="80"/>
      <c r="F126" s="81"/>
      <c r="G126" s="82"/>
      <c r="H126" s="83"/>
      <c r="I126" s="84"/>
      <c r="J126" s="84"/>
      <c r="K126" s="84"/>
      <c r="L126" s="85"/>
      <c r="M126" s="86"/>
      <c r="N126" s="441">
        <f>SUM(N69,N71,N73,N75,N77,N79,N81,N83,N85,N87,N89,N91,N93,N95,N97,N99,N101,N112,N114,N116,N118,N120,N122)</f>
        <v>0</v>
      </c>
      <c r="O126" s="442"/>
      <c r="P126" s="119">
        <f>SUM(P69,P71,P73,P75,P77,P79,P81,P83,P85,P87,P89,P91,P93,P95,P97,P99,P101,P112,P114,P116,P118,P120,P122)</f>
        <v>0</v>
      </c>
    </row>
    <row r="127" spans="1:16" ht="9.75" hidden="1">
      <c r="A127" s="309">
        <v>43</v>
      </c>
      <c r="B127" s="309" t="s">
        <v>2</v>
      </c>
      <c r="C127" s="360" t="s">
        <v>89</v>
      </c>
      <c r="D127" s="309" t="s">
        <v>52</v>
      </c>
      <c r="E127" s="13">
        <v>6100000</v>
      </c>
      <c r="F127" s="10">
        <f>H127+((-1)*(G127+G128))</f>
        <v>175000</v>
      </c>
      <c r="G127" s="67">
        <v>-75000</v>
      </c>
      <c r="H127" s="97">
        <f>SUM(I127:L127)</f>
        <v>100000</v>
      </c>
      <c r="I127" s="71">
        <v>100000</v>
      </c>
      <c r="J127" s="101"/>
      <c r="K127" s="101"/>
      <c r="L127" s="102"/>
      <c r="M127" s="103"/>
      <c r="N127" s="33">
        <v>375000</v>
      </c>
      <c r="O127" s="22"/>
      <c r="P127" s="30">
        <v>5700000</v>
      </c>
    </row>
    <row r="128" spans="1:16" ht="9.75" hidden="1">
      <c r="A128" s="310"/>
      <c r="B128" s="310"/>
      <c r="C128" s="364"/>
      <c r="D128" s="310"/>
      <c r="E128" s="12"/>
      <c r="F128" s="9"/>
      <c r="G128" s="65"/>
      <c r="H128" s="98"/>
      <c r="I128" s="70"/>
      <c r="J128" s="104"/>
      <c r="K128" s="104"/>
      <c r="L128" s="105"/>
      <c r="M128" s="106"/>
      <c r="N128" s="31"/>
      <c r="O128" s="7"/>
      <c r="P128" s="9"/>
    </row>
    <row r="129" spans="1:16" ht="9.75" hidden="1">
      <c r="A129" s="309">
        <v>44</v>
      </c>
      <c r="B129" s="309" t="s">
        <v>6</v>
      </c>
      <c r="C129" s="360" t="s">
        <v>75</v>
      </c>
      <c r="D129" s="309">
        <v>2003</v>
      </c>
      <c r="E129" s="13">
        <v>70000</v>
      </c>
      <c r="F129" s="8">
        <f>H129+((-1)*(G129+G130))</f>
        <v>70000</v>
      </c>
      <c r="G129" s="67">
        <v>-54000</v>
      </c>
      <c r="H129" s="99">
        <f>SUM(I129:L129)</f>
        <v>16000</v>
      </c>
      <c r="I129" s="71">
        <v>16000</v>
      </c>
      <c r="J129" s="101"/>
      <c r="K129" s="101"/>
      <c r="L129" s="102"/>
      <c r="M129" s="103"/>
      <c r="N129" s="53">
        <v>54000</v>
      </c>
      <c r="O129" s="21"/>
      <c r="P129" s="8"/>
    </row>
    <row r="130" spans="1:16" ht="9.75" hidden="1">
      <c r="A130" s="310"/>
      <c r="B130" s="310"/>
      <c r="C130" s="364"/>
      <c r="D130" s="309"/>
      <c r="E130" s="13"/>
      <c r="F130" s="10"/>
      <c r="G130" s="67"/>
      <c r="H130" s="97"/>
      <c r="I130" s="71"/>
      <c r="J130" s="101"/>
      <c r="K130" s="101"/>
      <c r="L130" s="102"/>
      <c r="M130" s="103"/>
      <c r="N130" s="20"/>
      <c r="O130" s="14"/>
      <c r="P130" s="10"/>
    </row>
    <row r="131" spans="1:16" ht="9.75">
      <c r="A131" s="323" t="s">
        <v>139</v>
      </c>
      <c r="B131" s="324"/>
      <c r="C131" s="307" t="s">
        <v>140</v>
      </c>
      <c r="D131" s="47"/>
      <c r="E131" s="29"/>
      <c r="F131" s="29"/>
      <c r="G131" s="29"/>
      <c r="H131" s="46"/>
      <c r="I131" s="46"/>
      <c r="J131" s="46"/>
      <c r="K131" s="46"/>
      <c r="L131" s="46"/>
      <c r="M131" s="46"/>
      <c r="N131" s="29"/>
      <c r="O131" s="29"/>
      <c r="P131" s="6"/>
    </row>
    <row r="132" spans="1:16" ht="10.5" thickBot="1">
      <c r="A132" s="325"/>
      <c r="B132" s="326"/>
      <c r="C132" s="308"/>
      <c r="D132" s="143"/>
      <c r="E132" s="31"/>
      <c r="F132" s="31"/>
      <c r="G132" s="31"/>
      <c r="H132" s="19"/>
      <c r="I132" s="19"/>
      <c r="J132" s="19"/>
      <c r="K132" s="19"/>
      <c r="L132" s="19"/>
      <c r="M132" s="19"/>
      <c r="N132" s="31"/>
      <c r="O132" s="31"/>
      <c r="P132" s="7"/>
    </row>
    <row r="133" spans="1:16" ht="9.75" customHeight="1">
      <c r="A133" s="311" t="s">
        <v>141</v>
      </c>
      <c r="B133" s="312"/>
      <c r="C133" s="374" t="s">
        <v>142</v>
      </c>
      <c r="D133" s="89"/>
      <c r="E133" s="146">
        <f aca="true" t="shared" si="2" ref="E133:L133">SUM(E127:E130)</f>
        <v>6170000</v>
      </c>
      <c r="F133" s="147">
        <f>SUM(F127:F130)</f>
        <v>245000</v>
      </c>
      <c r="G133" s="88">
        <f>SUM(G127:G130)</f>
        <v>-129000</v>
      </c>
      <c r="H133" s="76">
        <f>SUM(H127:H130)</f>
        <v>116000</v>
      </c>
      <c r="I133" s="77">
        <f>SUM(I127:I130)</f>
        <v>116000</v>
      </c>
      <c r="J133" s="77">
        <f t="shared" si="2"/>
        <v>0</v>
      </c>
      <c r="K133" s="77">
        <f t="shared" si="2"/>
        <v>0</v>
      </c>
      <c r="L133" s="445">
        <f t="shared" si="2"/>
        <v>0</v>
      </c>
      <c r="M133" s="446"/>
      <c r="N133" s="447">
        <f>SUM(N127,N129)</f>
        <v>429000</v>
      </c>
      <c r="O133" s="448"/>
      <c r="P133" s="148">
        <f>SUM(P127,P129)</f>
        <v>5700000</v>
      </c>
    </row>
    <row r="134" spans="1:16" ht="9.75" customHeight="1" thickBot="1">
      <c r="A134" s="313"/>
      <c r="B134" s="373"/>
      <c r="C134" s="375"/>
      <c r="D134" s="79"/>
      <c r="E134" s="80"/>
      <c r="F134" s="81"/>
      <c r="G134" s="82"/>
      <c r="H134" s="83"/>
      <c r="I134" s="84"/>
      <c r="J134" s="84"/>
      <c r="K134" s="84"/>
      <c r="L134" s="85"/>
      <c r="M134" s="86"/>
      <c r="N134" s="412">
        <f>SUM(N128,N130)</f>
        <v>0</v>
      </c>
      <c r="O134" s="411"/>
      <c r="P134" s="87">
        <f>SUM(P128,P130)</f>
        <v>0</v>
      </c>
    </row>
    <row r="135" spans="1:16" ht="9.75" hidden="1">
      <c r="A135" s="309">
        <v>45</v>
      </c>
      <c r="B135" s="309" t="s">
        <v>6</v>
      </c>
      <c r="C135" s="360" t="s">
        <v>99</v>
      </c>
      <c r="D135" s="309">
        <v>2003</v>
      </c>
      <c r="E135" s="13">
        <v>126000</v>
      </c>
      <c r="F135" s="8">
        <f>H135+((-1)*(G135+G136))</f>
        <v>126000</v>
      </c>
      <c r="G135" s="67"/>
      <c r="H135" s="97">
        <f>SUM(I135:L135)</f>
        <v>126000</v>
      </c>
      <c r="I135" s="71">
        <v>126000</v>
      </c>
      <c r="J135" s="101"/>
      <c r="K135" s="101"/>
      <c r="L135" s="102"/>
      <c r="M135" s="103"/>
      <c r="N135" s="20"/>
      <c r="O135" s="14"/>
      <c r="P135" s="10"/>
    </row>
    <row r="136" spans="1:16" ht="9.75" hidden="1">
      <c r="A136" s="310"/>
      <c r="B136" s="310"/>
      <c r="C136" s="364"/>
      <c r="D136" s="310"/>
      <c r="E136" s="12"/>
      <c r="F136" s="9"/>
      <c r="G136" s="65"/>
      <c r="H136" s="98"/>
      <c r="I136" s="70"/>
      <c r="J136" s="104"/>
      <c r="K136" s="104"/>
      <c r="L136" s="105"/>
      <c r="M136" s="106"/>
      <c r="N136" s="31"/>
      <c r="O136" s="7"/>
      <c r="P136" s="9"/>
    </row>
    <row r="137" spans="1:16" ht="9.75" hidden="1">
      <c r="A137" s="309">
        <v>46</v>
      </c>
      <c r="B137" s="309" t="s">
        <v>6</v>
      </c>
      <c r="C137" s="360" t="s">
        <v>77</v>
      </c>
      <c r="D137" s="309">
        <v>2004</v>
      </c>
      <c r="E137" s="13">
        <v>100000</v>
      </c>
      <c r="F137" s="8">
        <f>H137+((-1)*(G137+G138))</f>
        <v>0</v>
      </c>
      <c r="G137" s="67"/>
      <c r="H137" s="97">
        <f>SUM(I137:L137)</f>
        <v>0</v>
      </c>
      <c r="I137" s="71"/>
      <c r="J137" s="101"/>
      <c r="K137" s="101"/>
      <c r="L137" s="102"/>
      <c r="M137" s="103"/>
      <c r="N137" s="53">
        <v>100000</v>
      </c>
      <c r="O137" s="21"/>
      <c r="P137" s="10"/>
    </row>
    <row r="138" spans="1:16" ht="9.75" hidden="1">
      <c r="A138" s="310"/>
      <c r="B138" s="310"/>
      <c r="C138" s="364"/>
      <c r="D138" s="310"/>
      <c r="E138" s="12"/>
      <c r="F138" s="10"/>
      <c r="G138" s="67"/>
      <c r="H138" s="97"/>
      <c r="I138" s="71"/>
      <c r="J138" s="101"/>
      <c r="K138" s="101"/>
      <c r="L138" s="102"/>
      <c r="M138" s="103"/>
      <c r="N138" s="20"/>
      <c r="O138" s="14"/>
      <c r="P138" s="10"/>
    </row>
    <row r="139" spans="1:16" ht="9.75">
      <c r="A139" s="323" t="s">
        <v>143</v>
      </c>
      <c r="B139" s="324"/>
      <c r="C139" s="307" t="s">
        <v>144</v>
      </c>
      <c r="D139" s="47"/>
      <c r="E139" s="29"/>
      <c r="F139" s="29"/>
      <c r="G139" s="29"/>
      <c r="H139" s="46"/>
      <c r="I139" s="46"/>
      <c r="J139" s="46"/>
      <c r="K139" s="46"/>
      <c r="L139" s="46"/>
      <c r="M139" s="46"/>
      <c r="N139" s="29"/>
      <c r="O139" s="29"/>
      <c r="P139" s="6"/>
    </row>
    <row r="140" spans="1:16" ht="10.5" thickBot="1">
      <c r="A140" s="325"/>
      <c r="B140" s="326"/>
      <c r="C140" s="308"/>
      <c r="D140" s="143"/>
      <c r="E140" s="31"/>
      <c r="F140" s="31"/>
      <c r="G140" s="31"/>
      <c r="H140" s="114"/>
      <c r="I140" s="114"/>
      <c r="J140" s="114"/>
      <c r="K140" s="114"/>
      <c r="L140" s="114"/>
      <c r="M140" s="114"/>
      <c r="N140" s="31"/>
      <c r="O140" s="31"/>
      <c r="P140" s="7"/>
    </row>
    <row r="141" spans="1:16" ht="9.75" customHeight="1">
      <c r="A141" s="311" t="s">
        <v>145</v>
      </c>
      <c r="B141" s="312"/>
      <c r="C141" s="374" t="s">
        <v>146</v>
      </c>
      <c r="D141" s="72"/>
      <c r="E141" s="73">
        <f aca="true" t="shared" si="3" ref="E141:L141">SUM(E135:E138)</f>
        <v>226000</v>
      </c>
      <c r="F141" s="74">
        <f t="shared" si="3"/>
        <v>126000</v>
      </c>
      <c r="G141" s="75">
        <f t="shared" si="3"/>
        <v>0</v>
      </c>
      <c r="H141" s="76">
        <f t="shared" si="3"/>
        <v>126000</v>
      </c>
      <c r="I141" s="77">
        <f t="shared" si="3"/>
        <v>126000</v>
      </c>
      <c r="J141" s="77">
        <f t="shared" si="3"/>
        <v>0</v>
      </c>
      <c r="K141" s="77">
        <f t="shared" si="3"/>
        <v>0</v>
      </c>
      <c r="L141" s="403">
        <f t="shared" si="3"/>
        <v>0</v>
      </c>
      <c r="M141" s="404"/>
      <c r="N141" s="405">
        <f>SUM(N135,N137)</f>
        <v>100000</v>
      </c>
      <c r="O141" s="406"/>
      <c r="P141" s="78">
        <f>SUM(P135,P137)</f>
        <v>0</v>
      </c>
    </row>
    <row r="142" spans="1:16" ht="9.75" customHeight="1" thickBot="1">
      <c r="A142" s="313"/>
      <c r="B142" s="373"/>
      <c r="C142" s="375"/>
      <c r="D142" s="79"/>
      <c r="E142" s="80"/>
      <c r="F142" s="81"/>
      <c r="G142" s="82"/>
      <c r="H142" s="83"/>
      <c r="I142" s="84"/>
      <c r="J142" s="84"/>
      <c r="K142" s="84"/>
      <c r="L142" s="85"/>
      <c r="M142" s="86"/>
      <c r="N142" s="412">
        <f>SUM(N136,N138)</f>
        <v>0</v>
      </c>
      <c r="O142" s="411"/>
      <c r="P142" s="87">
        <f>SUM(P136,P138)</f>
        <v>0</v>
      </c>
    </row>
    <row r="143" spans="1:16" ht="9.75" hidden="1">
      <c r="A143" s="309">
        <v>47</v>
      </c>
      <c r="B143" s="309" t="s">
        <v>6</v>
      </c>
      <c r="C143" s="360" t="s">
        <v>92</v>
      </c>
      <c r="D143" s="309">
        <v>2003</v>
      </c>
      <c r="E143" s="13">
        <v>64000</v>
      </c>
      <c r="F143" s="8">
        <f>H143+((-1)*(G143+G144))</f>
        <v>64000</v>
      </c>
      <c r="G143" s="67"/>
      <c r="H143" s="97">
        <f>SUM(I143:L143)</f>
        <v>64000</v>
      </c>
      <c r="I143" s="71">
        <v>64000</v>
      </c>
      <c r="J143" s="101"/>
      <c r="K143" s="101"/>
      <c r="L143" s="102"/>
      <c r="M143" s="103"/>
      <c r="N143" s="20"/>
      <c r="O143" s="14"/>
      <c r="P143" s="10"/>
    </row>
    <row r="144" spans="1:16" ht="9.75" hidden="1">
      <c r="A144" s="310"/>
      <c r="B144" s="310"/>
      <c r="C144" s="364"/>
      <c r="D144" s="310"/>
      <c r="E144" s="12"/>
      <c r="F144" s="10"/>
      <c r="G144" s="65"/>
      <c r="H144" s="98"/>
      <c r="I144" s="70"/>
      <c r="J144" s="104"/>
      <c r="K144" s="104"/>
      <c r="L144" s="105"/>
      <c r="M144" s="106"/>
      <c r="N144" s="31"/>
      <c r="O144" s="7"/>
      <c r="P144" s="9"/>
    </row>
    <row r="145" spans="1:16" ht="9.75" hidden="1">
      <c r="A145" s="309">
        <v>48</v>
      </c>
      <c r="B145" s="309" t="s">
        <v>6</v>
      </c>
      <c r="C145" s="360" t="s">
        <v>100</v>
      </c>
      <c r="D145" s="309">
        <v>2003</v>
      </c>
      <c r="E145" s="13">
        <v>32000</v>
      </c>
      <c r="F145" s="8">
        <f>H145+((-1)*(G145+G146))</f>
        <v>32000</v>
      </c>
      <c r="G145" s="67"/>
      <c r="H145" s="97">
        <f>SUM(I145:L145)</f>
        <v>32000</v>
      </c>
      <c r="I145" s="71">
        <v>32000</v>
      </c>
      <c r="J145" s="101"/>
      <c r="K145" s="101"/>
      <c r="L145" s="102"/>
      <c r="M145" s="103"/>
      <c r="N145" s="20"/>
      <c r="O145" s="14"/>
      <c r="P145" s="10"/>
    </row>
    <row r="146" spans="1:16" ht="9.75" hidden="1">
      <c r="A146" s="310"/>
      <c r="B146" s="310"/>
      <c r="C146" s="364"/>
      <c r="D146" s="310"/>
      <c r="E146" s="12"/>
      <c r="F146" s="10"/>
      <c r="G146" s="67"/>
      <c r="H146" s="97"/>
      <c r="I146" s="71"/>
      <c r="J146" s="101"/>
      <c r="K146" s="101"/>
      <c r="L146" s="102"/>
      <c r="M146" s="103"/>
      <c r="N146" s="20"/>
      <c r="O146" s="14"/>
      <c r="P146" s="10"/>
    </row>
    <row r="147" spans="1:16" ht="9.75">
      <c r="A147" s="323" t="s">
        <v>147</v>
      </c>
      <c r="B147" s="324"/>
      <c r="C147" s="307" t="s">
        <v>144</v>
      </c>
      <c r="D147" s="47"/>
      <c r="E147" s="29"/>
      <c r="F147" s="29"/>
      <c r="G147" s="29"/>
      <c r="H147" s="46"/>
      <c r="I147" s="46"/>
      <c r="J147" s="46"/>
      <c r="K147" s="46"/>
      <c r="L147" s="46"/>
      <c r="M147" s="46"/>
      <c r="N147" s="29"/>
      <c r="O147" s="29"/>
      <c r="P147" s="6"/>
    </row>
    <row r="148" spans="1:16" ht="10.5" thickBot="1">
      <c r="A148" s="325"/>
      <c r="B148" s="326"/>
      <c r="C148" s="308"/>
      <c r="D148" s="143"/>
      <c r="E148" s="31"/>
      <c r="F148" s="31"/>
      <c r="G148" s="31"/>
      <c r="H148" s="114"/>
      <c r="I148" s="114"/>
      <c r="J148" s="114"/>
      <c r="K148" s="114"/>
      <c r="L148" s="114"/>
      <c r="M148" s="114"/>
      <c r="N148" s="31"/>
      <c r="O148" s="31"/>
      <c r="P148" s="7"/>
    </row>
    <row r="149" spans="1:16" ht="9.75" customHeight="1">
      <c r="A149" s="311" t="s">
        <v>148</v>
      </c>
      <c r="B149" s="312"/>
      <c r="C149" s="374" t="s">
        <v>149</v>
      </c>
      <c r="D149" s="72"/>
      <c r="E149" s="73">
        <f aca="true" t="shared" si="4" ref="E149:L149">SUM(E143:E146)</f>
        <v>96000</v>
      </c>
      <c r="F149" s="74">
        <f t="shared" si="4"/>
        <v>96000</v>
      </c>
      <c r="G149" s="75">
        <f t="shared" si="4"/>
        <v>0</v>
      </c>
      <c r="H149" s="76">
        <f t="shared" si="4"/>
        <v>96000</v>
      </c>
      <c r="I149" s="77">
        <f t="shared" si="4"/>
        <v>96000</v>
      </c>
      <c r="J149" s="77">
        <f t="shared" si="4"/>
        <v>0</v>
      </c>
      <c r="K149" s="77">
        <f t="shared" si="4"/>
        <v>0</v>
      </c>
      <c r="L149" s="403">
        <f t="shared" si="4"/>
        <v>0</v>
      </c>
      <c r="M149" s="404"/>
      <c r="N149" s="405">
        <f>SUM(N143,N145)</f>
        <v>0</v>
      </c>
      <c r="O149" s="406"/>
      <c r="P149" s="78">
        <f>SUM(P143,P145)</f>
        <v>0</v>
      </c>
    </row>
    <row r="150" spans="1:16" ht="9.75" customHeight="1" thickBot="1">
      <c r="A150" s="313"/>
      <c r="B150" s="373"/>
      <c r="C150" s="375"/>
      <c r="D150" s="79"/>
      <c r="E150" s="80"/>
      <c r="F150" s="81"/>
      <c r="G150" s="82"/>
      <c r="H150" s="83"/>
      <c r="I150" s="84"/>
      <c r="J150" s="84"/>
      <c r="K150" s="84"/>
      <c r="L150" s="85"/>
      <c r="M150" s="86"/>
      <c r="N150" s="412">
        <f>SUM(N144,N146)</f>
        <v>0</v>
      </c>
      <c r="O150" s="411"/>
      <c r="P150" s="87">
        <f>SUM(P144,P146)</f>
        <v>0</v>
      </c>
    </row>
    <row r="151" spans="1:16" ht="9.75" hidden="1">
      <c r="A151" s="408">
        <v>49</v>
      </c>
      <c r="B151" s="408" t="s">
        <v>6</v>
      </c>
      <c r="C151" s="359" t="s">
        <v>69</v>
      </c>
      <c r="D151" s="408" t="s">
        <v>45</v>
      </c>
      <c r="E151" s="11">
        <v>530000</v>
      </c>
      <c r="F151" s="8">
        <f>H151+((-1)*(G151+G152))</f>
        <v>30000</v>
      </c>
      <c r="G151" s="67">
        <v>-30000</v>
      </c>
      <c r="H151" s="97">
        <f>SUM(I151:L151)</f>
        <v>0</v>
      </c>
      <c r="I151" s="71"/>
      <c r="J151" s="101"/>
      <c r="K151" s="101"/>
      <c r="L151" s="102"/>
      <c r="M151" s="103"/>
      <c r="N151" s="32">
        <v>530000</v>
      </c>
      <c r="O151" s="21"/>
      <c r="P151" s="8"/>
    </row>
    <row r="152" spans="1:16" ht="9.75" hidden="1">
      <c r="A152" s="310"/>
      <c r="B152" s="310"/>
      <c r="C152" s="364"/>
      <c r="D152" s="310"/>
      <c r="E152" s="12"/>
      <c r="F152" s="9"/>
      <c r="G152" s="65"/>
      <c r="H152" s="98"/>
      <c r="I152" s="70"/>
      <c r="J152" s="104"/>
      <c r="K152" s="104"/>
      <c r="L152" s="105"/>
      <c r="M152" s="106"/>
      <c r="N152" s="31"/>
      <c r="O152" s="7"/>
      <c r="P152" s="9"/>
    </row>
    <row r="153" spans="1:16" ht="9.75" hidden="1">
      <c r="A153" s="408">
        <v>50</v>
      </c>
      <c r="B153" s="408" t="s">
        <v>2</v>
      </c>
      <c r="C153" s="359" t="s">
        <v>20</v>
      </c>
      <c r="D153" s="408" t="s">
        <v>116</v>
      </c>
      <c r="E153" s="11">
        <v>13768000</v>
      </c>
      <c r="F153" s="8">
        <f>H153+((-1)*(G153+G154))</f>
        <v>3980000</v>
      </c>
      <c r="G153" s="66">
        <v>-1850000</v>
      </c>
      <c r="H153" s="99">
        <f>SUM(I153:L153)</f>
        <v>2130000</v>
      </c>
      <c r="I153" s="92">
        <v>2130000</v>
      </c>
      <c r="J153" s="107"/>
      <c r="K153" s="107"/>
      <c r="L153" s="108"/>
      <c r="M153" s="109"/>
      <c r="N153" s="53">
        <v>2800000</v>
      </c>
      <c r="O153" s="21"/>
      <c r="P153" s="8"/>
    </row>
    <row r="154" spans="1:16" ht="9.75" hidden="1">
      <c r="A154" s="310"/>
      <c r="B154" s="310"/>
      <c r="C154" s="364"/>
      <c r="D154" s="310"/>
      <c r="E154" s="12"/>
      <c r="F154" s="9"/>
      <c r="G154" s="65"/>
      <c r="H154" s="98"/>
      <c r="I154" s="70"/>
      <c r="J154" s="104"/>
      <c r="K154" s="104"/>
      <c r="L154" s="105"/>
      <c r="M154" s="106"/>
      <c r="N154" s="31"/>
      <c r="O154" s="7"/>
      <c r="P154" s="9"/>
    </row>
    <row r="155" spans="1:16" ht="9.75" hidden="1">
      <c r="A155" s="408">
        <v>51</v>
      </c>
      <c r="B155" s="309" t="s">
        <v>2</v>
      </c>
      <c r="C155" s="360" t="s">
        <v>53</v>
      </c>
      <c r="D155" s="309" t="s">
        <v>24</v>
      </c>
      <c r="E155" s="13">
        <v>5085000</v>
      </c>
      <c r="F155" s="8">
        <f>H155+((-1)*(G155+G156))</f>
        <v>3100000</v>
      </c>
      <c r="G155" s="67">
        <v>-2400000</v>
      </c>
      <c r="H155" s="99">
        <f>SUM(I155:L155)</f>
        <v>700000</v>
      </c>
      <c r="I155" s="71">
        <v>500000</v>
      </c>
      <c r="J155" s="101"/>
      <c r="K155" s="101"/>
      <c r="L155" s="102">
        <v>200000</v>
      </c>
      <c r="M155" s="103"/>
      <c r="N155" s="53">
        <v>2800000</v>
      </c>
      <c r="O155" s="21"/>
      <c r="P155" s="10"/>
    </row>
    <row r="156" spans="1:16" ht="9.75" hidden="1">
      <c r="A156" s="310"/>
      <c r="B156" s="310"/>
      <c r="C156" s="364"/>
      <c r="D156" s="310"/>
      <c r="E156" s="12"/>
      <c r="F156" s="9"/>
      <c r="G156" s="65"/>
      <c r="H156" s="98"/>
      <c r="I156" s="70"/>
      <c r="J156" s="104"/>
      <c r="K156" s="104"/>
      <c r="L156" s="111" t="s">
        <v>78</v>
      </c>
      <c r="M156" s="106"/>
      <c r="N156" s="31"/>
      <c r="O156" s="7"/>
      <c r="P156" s="9"/>
    </row>
    <row r="157" spans="1:16" ht="9.75" hidden="1">
      <c r="A157" s="408">
        <v>52</v>
      </c>
      <c r="B157" s="309" t="s">
        <v>2</v>
      </c>
      <c r="C157" s="360" t="s">
        <v>21</v>
      </c>
      <c r="D157" s="309" t="s">
        <v>54</v>
      </c>
      <c r="E157" s="13">
        <v>1822000</v>
      </c>
      <c r="F157" s="8">
        <f>H157+((-1)*(G157+G158))</f>
        <v>30000</v>
      </c>
      <c r="G157" s="67"/>
      <c r="H157" s="99">
        <f>SUM(I157:L157)</f>
        <v>30000</v>
      </c>
      <c r="I157" s="71">
        <v>30000</v>
      </c>
      <c r="J157" s="101"/>
      <c r="K157" s="101"/>
      <c r="L157" s="102"/>
      <c r="M157" s="103"/>
      <c r="N157" s="32">
        <v>570000</v>
      </c>
      <c r="O157" s="21"/>
      <c r="P157" s="28">
        <v>1200000</v>
      </c>
    </row>
    <row r="158" spans="1:16" ht="9.75" hidden="1">
      <c r="A158" s="310"/>
      <c r="B158" s="310"/>
      <c r="C158" s="364"/>
      <c r="D158" s="310"/>
      <c r="E158" s="12"/>
      <c r="F158" s="9"/>
      <c r="G158" s="65"/>
      <c r="H158" s="98"/>
      <c r="I158" s="70"/>
      <c r="J158" s="104"/>
      <c r="K158" s="104"/>
      <c r="L158" s="105"/>
      <c r="M158" s="106"/>
      <c r="N158" s="31"/>
      <c r="O158" s="7"/>
      <c r="P158" s="9"/>
    </row>
    <row r="159" spans="1:16" ht="9.75" hidden="1">
      <c r="A159" s="408">
        <v>53</v>
      </c>
      <c r="B159" s="408" t="s">
        <v>2</v>
      </c>
      <c r="C159" s="359" t="s">
        <v>70</v>
      </c>
      <c r="D159" s="408">
        <v>2003</v>
      </c>
      <c r="E159" s="11">
        <v>700000</v>
      </c>
      <c r="F159" s="8">
        <f>H159+((-1)*(G159+G160))</f>
        <v>500000</v>
      </c>
      <c r="G159" s="66"/>
      <c r="H159" s="99">
        <f>SUM(I159:L159)</f>
        <v>500000</v>
      </c>
      <c r="I159" s="92">
        <v>500000</v>
      </c>
      <c r="J159" s="107"/>
      <c r="K159" s="107"/>
      <c r="L159" s="108"/>
      <c r="M159" s="109"/>
      <c r="N159" s="53">
        <v>200000</v>
      </c>
      <c r="O159" s="21"/>
      <c r="P159" s="8"/>
    </row>
    <row r="160" spans="1:16" ht="10.5" hidden="1" thickBot="1">
      <c r="A160" s="310"/>
      <c r="B160" s="310"/>
      <c r="C160" s="364"/>
      <c r="D160" s="310"/>
      <c r="E160" s="12"/>
      <c r="F160" s="9"/>
      <c r="G160" s="65"/>
      <c r="H160" s="122"/>
      <c r="I160" s="93"/>
      <c r="J160" s="123"/>
      <c r="K160" s="123"/>
      <c r="L160" s="124"/>
      <c r="M160" s="125"/>
      <c r="N160" s="31"/>
      <c r="O160" s="7"/>
      <c r="P160" s="9"/>
    </row>
    <row r="161" spans="1:16" ht="9.75" hidden="1">
      <c r="A161" s="18"/>
      <c r="B161" s="18"/>
      <c r="C161" s="116"/>
      <c r="D161" s="18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</row>
    <row r="162" spans="1:16" ht="9.75" hidden="1">
      <c r="A162" s="18"/>
      <c r="B162" s="18"/>
      <c r="C162" s="116"/>
      <c r="D162" s="18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</row>
    <row r="163" spans="1:16" ht="9.75" hidden="1">
      <c r="A163" s="117"/>
      <c r="B163" s="117"/>
      <c r="C163" s="118"/>
      <c r="D163" s="117"/>
      <c r="E163" s="114"/>
      <c r="F163" s="114"/>
      <c r="G163" s="114"/>
      <c r="H163" s="114"/>
      <c r="I163" s="114"/>
      <c r="J163" s="114"/>
      <c r="K163" s="114"/>
      <c r="L163" s="114"/>
      <c r="M163" s="114"/>
      <c r="N163" s="114"/>
      <c r="O163" s="114"/>
      <c r="P163" s="114"/>
    </row>
    <row r="164" spans="1:16" s="2" customFormat="1" ht="12.75" customHeight="1" hidden="1" thickBot="1">
      <c r="A164" s="309" t="s">
        <v>1</v>
      </c>
      <c r="B164" s="345" t="s">
        <v>0</v>
      </c>
      <c r="C164" s="345" t="s">
        <v>7</v>
      </c>
      <c r="D164" s="345" t="s">
        <v>8</v>
      </c>
      <c r="E164" s="421" t="s">
        <v>9</v>
      </c>
      <c r="F164" s="345" t="s">
        <v>96</v>
      </c>
      <c r="G164" s="423" t="s">
        <v>98</v>
      </c>
      <c r="H164" s="421" t="s">
        <v>86</v>
      </c>
      <c r="I164" s="423"/>
      <c r="J164" s="423"/>
      <c r="K164" s="423"/>
      <c r="L164" s="423"/>
      <c r="M164" s="423"/>
      <c r="N164" s="423"/>
      <c r="O164" s="423"/>
      <c r="P164" s="425"/>
    </row>
    <row r="165" spans="1:16" s="2" customFormat="1" ht="12.75" customHeight="1" hidden="1" thickBot="1">
      <c r="A165" s="309"/>
      <c r="B165" s="345"/>
      <c r="C165" s="345"/>
      <c r="D165" s="345"/>
      <c r="E165" s="421"/>
      <c r="F165" s="345"/>
      <c r="G165" s="423"/>
      <c r="H165" s="426">
        <v>2003</v>
      </c>
      <c r="I165" s="427"/>
      <c r="J165" s="427"/>
      <c r="K165" s="427"/>
      <c r="L165" s="427"/>
      <c r="M165" s="428"/>
      <c r="N165" s="429">
        <v>2004</v>
      </c>
      <c r="O165" s="430"/>
      <c r="P165" s="5">
        <v>2005</v>
      </c>
    </row>
    <row r="166" spans="1:16" s="2" customFormat="1" ht="9.75" customHeight="1" hidden="1" thickTop="1">
      <c r="A166" s="309"/>
      <c r="B166" s="345"/>
      <c r="C166" s="345"/>
      <c r="D166" s="345"/>
      <c r="E166" s="421"/>
      <c r="F166" s="345"/>
      <c r="G166" s="423"/>
      <c r="H166" s="431" t="s">
        <v>95</v>
      </c>
      <c r="I166" s="433" t="s">
        <v>13</v>
      </c>
      <c r="J166" s="434"/>
      <c r="K166" s="434"/>
      <c r="L166" s="434"/>
      <c r="M166" s="435"/>
      <c r="N166" s="436" t="s">
        <v>16</v>
      </c>
      <c r="O166" s="437"/>
      <c r="P166" s="344" t="s">
        <v>16</v>
      </c>
    </row>
    <row r="167" spans="1:16" s="2" customFormat="1" ht="9.75" customHeight="1" hidden="1">
      <c r="A167" s="309"/>
      <c r="B167" s="345"/>
      <c r="C167" s="345"/>
      <c r="D167" s="345"/>
      <c r="E167" s="421"/>
      <c r="F167" s="345"/>
      <c r="G167" s="423"/>
      <c r="H167" s="432"/>
      <c r="I167" s="415" t="s">
        <v>14</v>
      </c>
      <c r="J167" s="416" t="s">
        <v>12</v>
      </c>
      <c r="K167" s="417"/>
      <c r="L167" s="417"/>
      <c r="M167" s="418"/>
      <c r="N167" s="438"/>
      <c r="O167" s="425"/>
      <c r="P167" s="345"/>
    </row>
    <row r="168" spans="1:16" s="2" customFormat="1" ht="29.25" hidden="1">
      <c r="A168" s="310"/>
      <c r="B168" s="346"/>
      <c r="C168" s="346"/>
      <c r="D168" s="346"/>
      <c r="E168" s="422"/>
      <c r="F168" s="346"/>
      <c r="G168" s="424"/>
      <c r="H168" s="432"/>
      <c r="I168" s="357"/>
      <c r="J168" s="34" t="s">
        <v>10</v>
      </c>
      <c r="K168" s="34" t="s">
        <v>11</v>
      </c>
      <c r="L168" s="416" t="s">
        <v>15</v>
      </c>
      <c r="M168" s="418"/>
      <c r="N168" s="439"/>
      <c r="O168" s="440"/>
      <c r="P168" s="346"/>
    </row>
    <row r="169" spans="1:16" s="3" customFormat="1" ht="9" hidden="1" thickBot="1">
      <c r="A169" s="48">
        <v>1</v>
      </c>
      <c r="B169" s="48">
        <v>2</v>
      </c>
      <c r="C169" s="48">
        <v>3</v>
      </c>
      <c r="D169" s="48">
        <v>4</v>
      </c>
      <c r="E169" s="49">
        <v>5</v>
      </c>
      <c r="F169" s="48">
        <v>6</v>
      </c>
      <c r="G169" s="64">
        <v>7</v>
      </c>
      <c r="H169" s="96">
        <v>8</v>
      </c>
      <c r="I169" s="91">
        <v>9</v>
      </c>
      <c r="J169" s="100">
        <v>10</v>
      </c>
      <c r="K169" s="100">
        <v>11</v>
      </c>
      <c r="L169" s="419">
        <v>12</v>
      </c>
      <c r="M169" s="420"/>
      <c r="N169" s="413">
        <v>13</v>
      </c>
      <c r="O169" s="414"/>
      <c r="P169" s="48">
        <v>14</v>
      </c>
    </row>
    <row r="170" spans="1:16" ht="10.5" hidden="1" thickTop="1">
      <c r="A170" s="309">
        <v>54</v>
      </c>
      <c r="B170" s="309" t="s">
        <v>2</v>
      </c>
      <c r="C170" s="360" t="s">
        <v>83</v>
      </c>
      <c r="D170" s="309">
        <v>2004</v>
      </c>
      <c r="E170" s="13">
        <v>100000</v>
      </c>
      <c r="F170" s="10">
        <f>H170+((-1)*(G170+G171))</f>
        <v>100000</v>
      </c>
      <c r="G170" s="67">
        <v>-100000</v>
      </c>
      <c r="H170" s="97">
        <f>SUM(I170:L170)</f>
        <v>0</v>
      </c>
      <c r="I170" s="71"/>
      <c r="J170" s="101"/>
      <c r="K170" s="101"/>
      <c r="L170" s="102"/>
      <c r="M170" s="103"/>
      <c r="N170" s="134">
        <v>100000</v>
      </c>
      <c r="O170" s="22"/>
      <c r="P170" s="10"/>
    </row>
    <row r="171" spans="1:16" ht="9.75" hidden="1">
      <c r="A171" s="310"/>
      <c r="B171" s="310"/>
      <c r="C171" s="364"/>
      <c r="D171" s="310"/>
      <c r="E171" s="13"/>
      <c r="F171" s="10"/>
      <c r="G171" s="67"/>
      <c r="H171" s="97"/>
      <c r="I171" s="71"/>
      <c r="J171" s="101"/>
      <c r="K171" s="101"/>
      <c r="L171" s="102"/>
      <c r="M171" s="103"/>
      <c r="N171" s="20"/>
      <c r="O171" s="14"/>
      <c r="P171" s="10"/>
    </row>
    <row r="172" spans="1:16" ht="9.75">
      <c r="A172" s="323" t="s">
        <v>150</v>
      </c>
      <c r="B172" s="324"/>
      <c r="C172" s="307" t="s">
        <v>151</v>
      </c>
      <c r="D172" s="47"/>
      <c r="E172" s="29"/>
      <c r="F172" s="29"/>
      <c r="G172" s="29"/>
      <c r="H172" s="46"/>
      <c r="I172" s="46"/>
      <c r="J172" s="46"/>
      <c r="K172" s="46"/>
      <c r="L172" s="46"/>
      <c r="M172" s="46"/>
      <c r="N172" s="29"/>
      <c r="O172" s="29"/>
      <c r="P172" s="6"/>
    </row>
    <row r="173" spans="1:16" ht="10.5" thickBot="1">
      <c r="A173" s="325"/>
      <c r="B173" s="326"/>
      <c r="C173" s="308"/>
      <c r="D173" s="143"/>
      <c r="E173" s="31"/>
      <c r="F173" s="31"/>
      <c r="G173" s="31"/>
      <c r="H173" s="114"/>
      <c r="I173" s="114"/>
      <c r="J173" s="114"/>
      <c r="K173" s="114"/>
      <c r="L173" s="114"/>
      <c r="M173" s="114"/>
      <c r="N173" s="31"/>
      <c r="O173" s="31"/>
      <c r="P173" s="7"/>
    </row>
    <row r="174" spans="1:16" ht="9.75" customHeight="1">
      <c r="A174" s="311" t="s">
        <v>152</v>
      </c>
      <c r="B174" s="312"/>
      <c r="C174" s="374" t="s">
        <v>153</v>
      </c>
      <c r="D174" s="72"/>
      <c r="E174" s="73">
        <f aca="true" t="shared" si="5" ref="E174:L174">SUM(E151:E160,E170:E171)</f>
        <v>22005000</v>
      </c>
      <c r="F174" s="73">
        <f t="shared" si="5"/>
        <v>7740000</v>
      </c>
      <c r="G174" s="73">
        <f t="shared" si="5"/>
        <v>-4380000</v>
      </c>
      <c r="H174" s="76">
        <f t="shared" si="5"/>
        <v>3360000</v>
      </c>
      <c r="I174" s="135">
        <f t="shared" si="5"/>
        <v>3160000</v>
      </c>
      <c r="J174" s="135">
        <f t="shared" si="5"/>
        <v>0</v>
      </c>
      <c r="K174" s="135">
        <f t="shared" si="5"/>
        <v>0</v>
      </c>
      <c r="L174" s="403">
        <f t="shared" si="5"/>
        <v>200000</v>
      </c>
      <c r="M174" s="404"/>
      <c r="N174" s="405">
        <f>SUM(N151,N153,N155,N157,N159,N170)</f>
        <v>7000000</v>
      </c>
      <c r="O174" s="406"/>
      <c r="P174" s="78">
        <f>SUM(P151,P153,P155,P157,P159,P170)</f>
        <v>1200000</v>
      </c>
    </row>
    <row r="175" spans="1:16" ht="9.75" customHeight="1" thickBot="1">
      <c r="A175" s="313"/>
      <c r="B175" s="373"/>
      <c r="C175" s="375"/>
      <c r="D175" s="79"/>
      <c r="E175" s="80"/>
      <c r="F175" s="81"/>
      <c r="G175" s="82"/>
      <c r="H175" s="83"/>
      <c r="I175" s="84"/>
      <c r="J175" s="84"/>
      <c r="K175" s="84"/>
      <c r="L175" s="85"/>
      <c r="M175" s="86"/>
      <c r="N175" s="412">
        <f>SUM(N152,N154,N156,N158,N160,N171)</f>
        <v>0</v>
      </c>
      <c r="O175" s="411"/>
      <c r="P175" s="87">
        <f>SUM(P152,P154,P156,P158,P160,P171)</f>
        <v>0</v>
      </c>
    </row>
    <row r="176" spans="1:16" ht="9.75" hidden="1">
      <c r="A176" s="408">
        <v>55</v>
      </c>
      <c r="B176" s="309" t="s">
        <v>6</v>
      </c>
      <c r="C176" s="360" t="s">
        <v>102</v>
      </c>
      <c r="D176" s="309">
        <v>2003</v>
      </c>
      <c r="E176" s="13">
        <v>33000</v>
      </c>
      <c r="F176" s="8">
        <f>H176+((-1)*(G176+G177))</f>
        <v>33000</v>
      </c>
      <c r="G176" s="67"/>
      <c r="H176" s="99">
        <f>SUM(I176:L176)</f>
        <v>33000</v>
      </c>
      <c r="I176" s="71">
        <v>33000</v>
      </c>
      <c r="J176" s="101"/>
      <c r="K176" s="101"/>
      <c r="L176" s="102"/>
      <c r="M176" s="103"/>
      <c r="N176" s="20"/>
      <c r="O176" s="14"/>
      <c r="P176" s="10"/>
    </row>
    <row r="177" spans="1:16" ht="10.5" hidden="1" thickBot="1">
      <c r="A177" s="310"/>
      <c r="B177" s="310"/>
      <c r="C177" s="364"/>
      <c r="D177" s="310"/>
      <c r="E177" s="12"/>
      <c r="F177" s="9"/>
      <c r="G177" s="65"/>
      <c r="H177" s="98"/>
      <c r="I177" s="70"/>
      <c r="J177" s="104"/>
      <c r="K177" s="104"/>
      <c r="L177" s="105"/>
      <c r="M177" s="106"/>
      <c r="N177" s="31"/>
      <c r="O177" s="7"/>
      <c r="P177" s="9"/>
    </row>
    <row r="178" spans="1:16" ht="9.75" customHeight="1">
      <c r="A178" s="311" t="s">
        <v>154</v>
      </c>
      <c r="B178" s="312"/>
      <c r="C178" s="374" t="s">
        <v>155</v>
      </c>
      <c r="D178" s="72"/>
      <c r="E178" s="73">
        <f aca="true" t="shared" si="6" ref="E178:L178">SUM(E176:E177)</f>
        <v>33000</v>
      </c>
      <c r="F178" s="73">
        <f t="shared" si="6"/>
        <v>33000</v>
      </c>
      <c r="G178" s="73">
        <f t="shared" si="6"/>
        <v>0</v>
      </c>
      <c r="H178" s="76">
        <f t="shared" si="6"/>
        <v>33000</v>
      </c>
      <c r="I178" s="77">
        <f t="shared" si="6"/>
        <v>33000</v>
      </c>
      <c r="J178" s="77">
        <f t="shared" si="6"/>
        <v>0</v>
      </c>
      <c r="K178" s="77">
        <f t="shared" si="6"/>
        <v>0</v>
      </c>
      <c r="L178" s="403">
        <f t="shared" si="6"/>
        <v>0</v>
      </c>
      <c r="M178" s="404"/>
      <c r="N178" s="405">
        <f>SUM(N176)</f>
        <v>0</v>
      </c>
      <c r="O178" s="406"/>
      <c r="P178" s="78">
        <f>SUM(P176)</f>
        <v>0</v>
      </c>
    </row>
    <row r="179" spans="1:16" ht="9.75" customHeight="1" thickBot="1">
      <c r="A179" s="313"/>
      <c r="B179" s="373"/>
      <c r="C179" s="375"/>
      <c r="D179" s="79"/>
      <c r="E179" s="80"/>
      <c r="F179" s="81"/>
      <c r="G179" s="82"/>
      <c r="H179" s="83"/>
      <c r="I179" s="84"/>
      <c r="J179" s="84"/>
      <c r="K179" s="84"/>
      <c r="L179" s="85"/>
      <c r="M179" s="86"/>
      <c r="N179" s="412">
        <f>SUM(N177)</f>
        <v>0</v>
      </c>
      <c r="O179" s="411"/>
      <c r="P179" s="87">
        <f>SUM(P177)</f>
        <v>0</v>
      </c>
    </row>
    <row r="180" spans="1:16" ht="9.75">
      <c r="A180" s="309">
        <v>56</v>
      </c>
      <c r="B180" s="309" t="s">
        <v>2</v>
      </c>
      <c r="C180" s="360" t="s">
        <v>101</v>
      </c>
      <c r="D180" s="309">
        <v>2003</v>
      </c>
      <c r="E180" s="13">
        <v>21113</v>
      </c>
      <c r="F180" s="10">
        <f>H180+((-1)*(G180+G181))</f>
        <v>21113</v>
      </c>
      <c r="G180" s="67"/>
      <c r="H180" s="97">
        <f>SUM(I180:L180)</f>
        <v>21113</v>
      </c>
      <c r="I180" s="71">
        <v>21113</v>
      </c>
      <c r="J180" s="101"/>
      <c r="K180" s="101"/>
      <c r="L180" s="102"/>
      <c r="M180" s="103"/>
      <c r="N180" s="20"/>
      <c r="O180" s="14"/>
      <c r="P180" s="10"/>
    </row>
    <row r="181" spans="1:16" ht="9.75">
      <c r="A181" s="310"/>
      <c r="B181" s="310"/>
      <c r="C181" s="364"/>
      <c r="D181" s="310"/>
      <c r="E181" s="13"/>
      <c r="F181" s="10"/>
      <c r="G181" s="67"/>
      <c r="H181" s="97"/>
      <c r="I181" s="71"/>
      <c r="J181" s="101"/>
      <c r="K181" s="101"/>
      <c r="L181" s="102"/>
      <c r="M181" s="103"/>
      <c r="N181" s="20"/>
      <c r="O181" s="14"/>
      <c r="P181" s="10"/>
    </row>
    <row r="182" spans="1:16" ht="9.75">
      <c r="A182" s="323" t="s">
        <v>156</v>
      </c>
      <c r="B182" s="324"/>
      <c r="C182" s="443" t="s">
        <v>157</v>
      </c>
      <c r="D182" s="47"/>
      <c r="E182" s="29"/>
      <c r="F182" s="29"/>
      <c r="G182" s="29"/>
      <c r="H182" s="46"/>
      <c r="I182" s="46"/>
      <c r="J182" s="46"/>
      <c r="K182" s="46"/>
      <c r="L182" s="46"/>
      <c r="M182" s="46"/>
      <c r="N182" s="29"/>
      <c r="O182" s="29"/>
      <c r="P182" s="6"/>
    </row>
    <row r="183" spans="1:16" ht="10.5" thickBot="1">
      <c r="A183" s="325"/>
      <c r="B183" s="326"/>
      <c r="C183" s="444"/>
      <c r="D183" s="143"/>
      <c r="E183" s="31"/>
      <c r="F183" s="31"/>
      <c r="G183" s="31"/>
      <c r="H183" s="114"/>
      <c r="I183" s="114"/>
      <c r="J183" s="114"/>
      <c r="K183" s="114"/>
      <c r="L183" s="114"/>
      <c r="M183" s="114"/>
      <c r="N183" s="31"/>
      <c r="O183" s="31"/>
      <c r="P183" s="7"/>
    </row>
    <row r="184" spans="1:16" ht="9.75" customHeight="1">
      <c r="A184" s="136" t="s">
        <v>97</v>
      </c>
      <c r="B184" s="137"/>
      <c r="C184" s="138"/>
      <c r="D184" s="72"/>
      <c r="E184" s="73">
        <f aca="true" t="shared" si="7" ref="E184:L184">SUM(E180:E181)</f>
        <v>21113</v>
      </c>
      <c r="F184" s="74">
        <f t="shared" si="7"/>
        <v>21113</v>
      </c>
      <c r="G184" s="75">
        <f t="shared" si="7"/>
        <v>0</v>
      </c>
      <c r="H184" s="76">
        <f>SUM(H180:H181)</f>
        <v>21113</v>
      </c>
      <c r="I184" s="77">
        <f>SUM(I180:I181)</f>
        <v>21113</v>
      </c>
      <c r="J184" s="77">
        <f t="shared" si="7"/>
        <v>0</v>
      </c>
      <c r="K184" s="77">
        <f t="shared" si="7"/>
        <v>0</v>
      </c>
      <c r="L184" s="403">
        <f t="shared" si="7"/>
        <v>0</v>
      </c>
      <c r="M184" s="404"/>
      <c r="N184" s="405">
        <f>SUM(N180)</f>
        <v>0</v>
      </c>
      <c r="O184" s="406"/>
      <c r="P184" s="78">
        <f>SUM(P180)</f>
        <v>0</v>
      </c>
    </row>
    <row r="185" spans="1:16" ht="9.75" customHeight="1" thickBot="1">
      <c r="A185" s="139"/>
      <c r="B185" s="140"/>
      <c r="C185" s="141"/>
      <c r="D185" s="79"/>
      <c r="E185" s="80"/>
      <c r="F185" s="81"/>
      <c r="G185" s="82"/>
      <c r="H185" s="83"/>
      <c r="I185" s="84"/>
      <c r="J185" s="84"/>
      <c r="K185" s="84"/>
      <c r="L185" s="85"/>
      <c r="M185" s="86"/>
      <c r="N185" s="412">
        <f>SUM(N181)</f>
        <v>0</v>
      </c>
      <c r="O185" s="411"/>
      <c r="P185" s="87">
        <f>SUM(P181)</f>
        <v>0</v>
      </c>
    </row>
    <row r="186" spans="1:16" ht="9.75">
      <c r="A186" s="309">
        <v>57</v>
      </c>
      <c r="B186" s="309" t="s">
        <v>6</v>
      </c>
      <c r="C186" s="360" t="s">
        <v>110</v>
      </c>
      <c r="D186" s="309">
        <v>2003</v>
      </c>
      <c r="E186" s="13">
        <v>4300</v>
      </c>
      <c r="F186" s="10">
        <f>H186+((-1)*(G186+G187))</f>
        <v>4300</v>
      </c>
      <c r="G186" s="67"/>
      <c r="H186" s="97">
        <f>SUM(I186:L186)</f>
        <v>4300</v>
      </c>
      <c r="I186" s="71">
        <v>4300</v>
      </c>
      <c r="J186" s="101"/>
      <c r="K186" s="101"/>
      <c r="L186" s="102"/>
      <c r="M186" s="103"/>
      <c r="N186" s="20"/>
      <c r="O186" s="14"/>
      <c r="P186" s="10"/>
    </row>
    <row r="187" spans="1:16" ht="9.75">
      <c r="A187" s="310"/>
      <c r="B187" s="310"/>
      <c r="C187" s="364"/>
      <c r="D187" s="310"/>
      <c r="E187" s="13"/>
      <c r="F187" s="10"/>
      <c r="G187" s="67"/>
      <c r="H187" s="97"/>
      <c r="I187" s="71"/>
      <c r="J187" s="101"/>
      <c r="K187" s="101"/>
      <c r="L187" s="102"/>
      <c r="M187" s="103"/>
      <c r="N187" s="20"/>
      <c r="O187" s="14"/>
      <c r="P187" s="10"/>
    </row>
    <row r="188" spans="1:16" ht="9.75">
      <c r="A188" s="323" t="s">
        <v>150</v>
      </c>
      <c r="B188" s="324"/>
      <c r="C188" s="307" t="s">
        <v>151</v>
      </c>
      <c r="D188" s="47"/>
      <c r="E188" s="29"/>
      <c r="F188" s="29"/>
      <c r="G188" s="29"/>
      <c r="H188" s="46"/>
      <c r="I188" s="46"/>
      <c r="J188" s="46"/>
      <c r="K188" s="46"/>
      <c r="L188" s="46"/>
      <c r="M188" s="46"/>
      <c r="N188" s="29"/>
      <c r="O188" s="29"/>
      <c r="P188" s="6"/>
    </row>
    <row r="189" spans="1:16" ht="10.5" thickBot="1">
      <c r="A189" s="325"/>
      <c r="B189" s="326"/>
      <c r="C189" s="308"/>
      <c r="D189" s="143"/>
      <c r="E189" s="31"/>
      <c r="F189" s="31"/>
      <c r="G189" s="31"/>
      <c r="H189" s="114"/>
      <c r="I189" s="114"/>
      <c r="J189" s="114"/>
      <c r="K189" s="114"/>
      <c r="L189" s="114"/>
      <c r="M189" s="114"/>
      <c r="N189" s="31"/>
      <c r="O189" s="31"/>
      <c r="P189" s="7"/>
    </row>
    <row r="190" spans="1:16" ht="9.75">
      <c r="A190" s="397" t="s">
        <v>111</v>
      </c>
      <c r="B190" s="398"/>
      <c r="C190" s="399"/>
      <c r="D190" s="72"/>
      <c r="E190" s="73">
        <f aca="true" t="shared" si="8" ref="E190:L190">SUM(E186:E187)</f>
        <v>4300</v>
      </c>
      <c r="F190" s="74">
        <f t="shared" si="8"/>
        <v>4300</v>
      </c>
      <c r="G190" s="75">
        <f t="shared" si="8"/>
        <v>0</v>
      </c>
      <c r="H190" s="76">
        <f t="shared" si="8"/>
        <v>4300</v>
      </c>
      <c r="I190" s="77">
        <f t="shared" si="8"/>
        <v>4300</v>
      </c>
      <c r="J190" s="77">
        <f t="shared" si="8"/>
        <v>0</v>
      </c>
      <c r="K190" s="77">
        <f t="shared" si="8"/>
        <v>0</v>
      </c>
      <c r="L190" s="403">
        <f t="shared" si="8"/>
        <v>0</v>
      </c>
      <c r="M190" s="404"/>
      <c r="N190" s="405">
        <f>SUM(N186)</f>
        <v>0</v>
      </c>
      <c r="O190" s="406"/>
      <c r="P190" s="78">
        <f>SUM(P186)</f>
        <v>0</v>
      </c>
    </row>
    <row r="191" spans="1:16" ht="9.75" customHeight="1" thickBot="1">
      <c r="A191" s="409"/>
      <c r="B191" s="410"/>
      <c r="C191" s="411"/>
      <c r="D191" s="79"/>
      <c r="E191" s="80"/>
      <c r="F191" s="81"/>
      <c r="G191" s="82"/>
      <c r="H191" s="83"/>
      <c r="I191" s="84"/>
      <c r="J191" s="84"/>
      <c r="K191" s="84"/>
      <c r="L191" s="85"/>
      <c r="M191" s="86"/>
      <c r="N191" s="412">
        <f>SUM(N187)</f>
        <v>0</v>
      </c>
      <c r="O191" s="411"/>
      <c r="P191" s="87">
        <f>SUM(P187)</f>
        <v>0</v>
      </c>
    </row>
    <row r="192" spans="1:16" ht="9.75">
      <c r="A192" s="309">
        <v>58</v>
      </c>
      <c r="B192" s="309" t="s">
        <v>2</v>
      </c>
      <c r="C192" s="360" t="s">
        <v>90</v>
      </c>
      <c r="D192" s="309" t="s">
        <v>24</v>
      </c>
      <c r="E192" s="13">
        <v>3164000</v>
      </c>
      <c r="F192" s="10">
        <f>H192+((-1)*(G192+G193))</f>
        <v>100000</v>
      </c>
      <c r="G192" s="67"/>
      <c r="H192" s="97">
        <f>SUM(I192:L192)</f>
        <v>100000</v>
      </c>
      <c r="I192" s="71">
        <v>100000</v>
      </c>
      <c r="J192" s="101"/>
      <c r="K192" s="101"/>
      <c r="L192" s="102"/>
      <c r="M192" s="103"/>
      <c r="N192" s="20">
        <v>3000000</v>
      </c>
      <c r="O192" s="14"/>
      <c r="P192" s="10"/>
    </row>
    <row r="193" spans="1:16" ht="9.75">
      <c r="A193" s="310"/>
      <c r="B193" s="310"/>
      <c r="C193" s="364"/>
      <c r="D193" s="310"/>
      <c r="E193" s="12"/>
      <c r="F193" s="10"/>
      <c r="G193" s="67"/>
      <c r="H193" s="97"/>
      <c r="I193" s="71"/>
      <c r="J193" s="101"/>
      <c r="K193" s="101"/>
      <c r="L193" s="102"/>
      <c r="M193" s="103"/>
      <c r="N193" s="31"/>
      <c r="O193" s="7"/>
      <c r="P193" s="9"/>
    </row>
    <row r="194" spans="1:16" ht="9.75">
      <c r="A194" s="323" t="s">
        <v>150</v>
      </c>
      <c r="B194" s="324"/>
      <c r="C194" s="307" t="s">
        <v>151</v>
      </c>
      <c r="D194" s="47"/>
      <c r="E194" s="29"/>
      <c r="F194" s="29"/>
      <c r="G194" s="29"/>
      <c r="H194" s="46"/>
      <c r="I194" s="46"/>
      <c r="J194" s="46"/>
      <c r="K194" s="46"/>
      <c r="L194" s="46"/>
      <c r="M194" s="46"/>
      <c r="N194" s="29"/>
      <c r="O194" s="29"/>
      <c r="P194" s="6"/>
    </row>
    <row r="195" spans="1:16" ht="10.5" thickBot="1">
      <c r="A195" s="325"/>
      <c r="B195" s="326"/>
      <c r="C195" s="308"/>
      <c r="D195" s="143"/>
      <c r="E195" s="31"/>
      <c r="F195" s="31"/>
      <c r="G195" s="31"/>
      <c r="H195" s="114"/>
      <c r="I195" s="114"/>
      <c r="J195" s="114"/>
      <c r="K195" s="114"/>
      <c r="L195" s="114"/>
      <c r="M195" s="114"/>
      <c r="N195" s="31"/>
      <c r="O195" s="31"/>
      <c r="P195" s="7"/>
    </row>
    <row r="196" spans="1:16" ht="9.75" customHeight="1">
      <c r="A196" s="397" t="s">
        <v>22</v>
      </c>
      <c r="B196" s="398"/>
      <c r="C196" s="399"/>
      <c r="D196" s="72"/>
      <c r="E196" s="73">
        <f aca="true" t="shared" si="9" ref="E196:K196">SUM(E192:E193)</f>
        <v>3164000</v>
      </c>
      <c r="F196" s="74">
        <f t="shared" si="9"/>
        <v>100000</v>
      </c>
      <c r="G196" s="75">
        <f t="shared" si="9"/>
        <v>0</v>
      </c>
      <c r="H196" s="76">
        <f>SUM(H192:H193)</f>
        <v>100000</v>
      </c>
      <c r="I196" s="77">
        <f>SUM(I192:I193)</f>
        <v>100000</v>
      </c>
      <c r="J196" s="77">
        <f t="shared" si="9"/>
        <v>0</v>
      </c>
      <c r="K196" s="77">
        <f t="shared" si="9"/>
        <v>0</v>
      </c>
      <c r="L196" s="403">
        <v>0</v>
      </c>
      <c r="M196" s="404"/>
      <c r="N196" s="405">
        <f>N192</f>
        <v>3000000</v>
      </c>
      <c r="O196" s="406"/>
      <c r="P196" s="78">
        <f>SUM(P192)</f>
        <v>0</v>
      </c>
    </row>
    <row r="197" spans="1:16" ht="9.75" customHeight="1" thickBot="1">
      <c r="A197" s="409"/>
      <c r="B197" s="410"/>
      <c r="C197" s="411"/>
      <c r="D197" s="79"/>
      <c r="E197" s="80"/>
      <c r="F197" s="81"/>
      <c r="G197" s="82"/>
      <c r="H197" s="83"/>
      <c r="I197" s="84"/>
      <c r="J197" s="84"/>
      <c r="K197" s="84"/>
      <c r="L197" s="85"/>
      <c r="M197" s="86"/>
      <c r="N197" s="441">
        <f>N193</f>
        <v>0</v>
      </c>
      <c r="O197" s="442"/>
      <c r="P197" s="119">
        <f>SUM(P193)</f>
        <v>0</v>
      </c>
    </row>
    <row r="198" spans="1:16" ht="9.75">
      <c r="A198" s="309">
        <v>59</v>
      </c>
      <c r="B198" s="309" t="s">
        <v>6</v>
      </c>
      <c r="C198" s="360" t="s">
        <v>71</v>
      </c>
      <c r="D198" s="309">
        <v>2003</v>
      </c>
      <c r="E198" s="13">
        <v>80000</v>
      </c>
      <c r="F198" s="10">
        <f>H198+((-1)*(G198+G199))</f>
        <v>80000</v>
      </c>
      <c r="G198" s="67"/>
      <c r="H198" s="97">
        <f>SUM(I198:L198)</f>
        <v>80000</v>
      </c>
      <c r="I198" s="71">
        <v>40000</v>
      </c>
      <c r="J198" s="101"/>
      <c r="K198" s="101"/>
      <c r="L198" s="102">
        <v>40000</v>
      </c>
      <c r="M198" s="103"/>
      <c r="N198" s="20"/>
      <c r="O198" s="14"/>
      <c r="P198" s="10"/>
    </row>
    <row r="199" spans="1:16" ht="9.75">
      <c r="A199" s="310"/>
      <c r="B199" s="310"/>
      <c r="C199" s="364"/>
      <c r="D199" s="310"/>
      <c r="E199" s="12"/>
      <c r="F199" s="9"/>
      <c r="G199" s="65"/>
      <c r="H199" s="98"/>
      <c r="I199" s="70"/>
      <c r="J199" s="104"/>
      <c r="K199" s="104"/>
      <c r="L199" s="111" t="s">
        <v>79</v>
      </c>
      <c r="M199" s="106"/>
      <c r="N199" s="31"/>
      <c r="O199" s="7"/>
      <c r="P199" s="9"/>
    </row>
    <row r="200" spans="1:16" ht="9.75">
      <c r="A200" s="408">
        <v>60</v>
      </c>
      <c r="B200" s="309" t="s">
        <v>6</v>
      </c>
      <c r="C200" s="360" t="s">
        <v>57</v>
      </c>
      <c r="D200" s="309" t="s">
        <v>45</v>
      </c>
      <c r="E200" s="13">
        <v>100000</v>
      </c>
      <c r="F200" s="8">
        <f>H200+((-1)*(G200+G201))</f>
        <v>50000</v>
      </c>
      <c r="G200" s="67">
        <v>-50000</v>
      </c>
      <c r="H200" s="99">
        <f>SUM(I200:L200)</f>
        <v>0</v>
      </c>
      <c r="I200" s="71"/>
      <c r="J200" s="101"/>
      <c r="K200" s="101"/>
      <c r="L200" s="102"/>
      <c r="M200" s="103"/>
      <c r="N200" s="32"/>
      <c r="O200" s="21"/>
      <c r="P200" s="10"/>
    </row>
    <row r="201" spans="1:16" ht="9.75">
      <c r="A201" s="310"/>
      <c r="B201" s="310"/>
      <c r="C201" s="364"/>
      <c r="D201" s="310"/>
      <c r="E201" s="12"/>
      <c r="F201" s="9"/>
      <c r="G201" s="65"/>
      <c r="H201" s="98"/>
      <c r="I201" s="70"/>
      <c r="J201" s="104"/>
      <c r="K201" s="104"/>
      <c r="L201" s="105"/>
      <c r="M201" s="106"/>
      <c r="N201" s="31"/>
      <c r="O201" s="7"/>
      <c r="P201" s="9"/>
    </row>
    <row r="202" spans="1:16" ht="9.75">
      <c r="A202" s="309">
        <v>61</v>
      </c>
      <c r="B202" s="309" t="s">
        <v>6</v>
      </c>
      <c r="C202" s="360" t="s">
        <v>72</v>
      </c>
      <c r="D202" s="309">
        <v>2003</v>
      </c>
      <c r="E202" s="13">
        <v>35000</v>
      </c>
      <c r="F202" s="8">
        <f>H202+((-1)*(G202+G203))</f>
        <v>35000</v>
      </c>
      <c r="G202" s="67"/>
      <c r="H202" s="99">
        <f>SUM(I202:L202)</f>
        <v>35000</v>
      </c>
      <c r="I202" s="71">
        <v>35000</v>
      </c>
      <c r="J202" s="101"/>
      <c r="K202" s="101"/>
      <c r="L202" s="102"/>
      <c r="M202" s="103"/>
      <c r="N202" s="20"/>
      <c r="O202" s="14"/>
      <c r="P202" s="10"/>
    </row>
    <row r="203" spans="1:16" ht="9.75">
      <c r="A203" s="310"/>
      <c r="B203" s="310"/>
      <c r="C203" s="364"/>
      <c r="D203" s="310"/>
      <c r="E203" s="12"/>
      <c r="F203" s="9"/>
      <c r="G203" s="65"/>
      <c r="H203" s="98"/>
      <c r="I203" s="70"/>
      <c r="J203" s="104"/>
      <c r="K203" s="104"/>
      <c r="L203" s="105"/>
      <c r="M203" s="106"/>
      <c r="N203" s="31"/>
      <c r="O203" s="7"/>
      <c r="P203" s="9"/>
    </row>
    <row r="204" spans="1:16" ht="9.75">
      <c r="A204" s="408">
        <v>62</v>
      </c>
      <c r="B204" s="309" t="s">
        <v>6</v>
      </c>
      <c r="C204" s="360" t="s">
        <v>58</v>
      </c>
      <c r="D204" s="309" t="s">
        <v>45</v>
      </c>
      <c r="E204" s="13">
        <v>70000</v>
      </c>
      <c r="F204" s="8">
        <f>H204+((-1)*(G204+G205))</f>
        <v>70000</v>
      </c>
      <c r="G204" s="67">
        <v>-64000</v>
      </c>
      <c r="H204" s="99">
        <f>SUM(I204:L204)</f>
        <v>6000</v>
      </c>
      <c r="I204" s="71">
        <v>6000</v>
      </c>
      <c r="J204" s="101"/>
      <c r="K204" s="101"/>
      <c r="L204" s="102"/>
      <c r="M204" s="103"/>
      <c r="N204" s="53">
        <v>64000</v>
      </c>
      <c r="O204" s="21"/>
      <c r="P204" s="10"/>
    </row>
    <row r="205" spans="1:16" ht="9.75">
      <c r="A205" s="310"/>
      <c r="B205" s="310"/>
      <c r="C205" s="364"/>
      <c r="D205" s="310"/>
      <c r="E205" s="12"/>
      <c r="F205" s="9"/>
      <c r="G205" s="65"/>
      <c r="H205" s="98"/>
      <c r="I205" s="70"/>
      <c r="J205" s="104"/>
      <c r="K205" s="104"/>
      <c r="L205" s="105"/>
      <c r="M205" s="106"/>
      <c r="N205" s="31"/>
      <c r="O205" s="7"/>
      <c r="P205" s="9"/>
    </row>
    <row r="206" spans="1:16" ht="9.75">
      <c r="A206" s="309">
        <v>63</v>
      </c>
      <c r="B206" s="309" t="s">
        <v>6</v>
      </c>
      <c r="C206" s="360" t="s">
        <v>59</v>
      </c>
      <c r="D206" s="309" t="s">
        <v>45</v>
      </c>
      <c r="E206" s="13">
        <v>70000</v>
      </c>
      <c r="F206" s="8">
        <f>H206+((-1)*(G206+G207))</f>
        <v>70000</v>
      </c>
      <c r="G206" s="67">
        <v>-64000</v>
      </c>
      <c r="H206" s="99">
        <f>SUM(I206:L206)</f>
        <v>6000</v>
      </c>
      <c r="I206" s="71">
        <v>6000</v>
      </c>
      <c r="J206" s="101"/>
      <c r="K206" s="101"/>
      <c r="L206" s="102"/>
      <c r="M206" s="103"/>
      <c r="N206" s="53">
        <v>64000</v>
      </c>
      <c r="O206" s="21"/>
      <c r="P206" s="10"/>
    </row>
    <row r="207" spans="1:16" ht="9.75">
      <c r="A207" s="310"/>
      <c r="B207" s="310"/>
      <c r="C207" s="364"/>
      <c r="D207" s="310"/>
      <c r="E207" s="12"/>
      <c r="F207" s="9"/>
      <c r="G207" s="65"/>
      <c r="H207" s="98"/>
      <c r="I207" s="70"/>
      <c r="J207" s="104"/>
      <c r="K207" s="104"/>
      <c r="L207" s="105"/>
      <c r="M207" s="106"/>
      <c r="N207" s="31"/>
      <c r="O207" s="7"/>
      <c r="P207" s="9"/>
    </row>
    <row r="208" spans="1:16" ht="9.75">
      <c r="A208" s="408">
        <v>64</v>
      </c>
      <c r="B208" s="408" t="s">
        <v>6</v>
      </c>
      <c r="C208" s="359" t="s">
        <v>87</v>
      </c>
      <c r="D208" s="408" t="s">
        <v>45</v>
      </c>
      <c r="E208" s="11">
        <v>70000</v>
      </c>
      <c r="F208" s="8">
        <f>H208+((-1)*(G208+G209))</f>
        <v>70000</v>
      </c>
      <c r="G208" s="66">
        <v>-64000</v>
      </c>
      <c r="H208" s="99">
        <f>SUM(I208:L208)</f>
        <v>6000</v>
      </c>
      <c r="I208" s="92">
        <v>6000</v>
      </c>
      <c r="J208" s="107"/>
      <c r="K208" s="107"/>
      <c r="L208" s="108"/>
      <c r="M208" s="109"/>
      <c r="N208" s="53">
        <v>64000</v>
      </c>
      <c r="O208" s="21"/>
      <c r="P208" s="10"/>
    </row>
    <row r="209" spans="1:16" ht="9.75">
      <c r="A209" s="310"/>
      <c r="B209" s="310"/>
      <c r="C209" s="364"/>
      <c r="D209" s="310"/>
      <c r="E209" s="12"/>
      <c r="F209" s="9"/>
      <c r="G209" s="65"/>
      <c r="H209" s="98"/>
      <c r="I209" s="70"/>
      <c r="J209" s="104"/>
      <c r="K209" s="104"/>
      <c r="L209" s="105"/>
      <c r="M209" s="106"/>
      <c r="N209" s="94"/>
      <c r="O209" s="7"/>
      <c r="P209" s="9"/>
    </row>
    <row r="210" spans="1:16" ht="9.75">
      <c r="A210" s="309">
        <v>65</v>
      </c>
      <c r="B210" s="309" t="s">
        <v>6</v>
      </c>
      <c r="C210" s="360" t="s">
        <v>73</v>
      </c>
      <c r="D210" s="309" t="s">
        <v>45</v>
      </c>
      <c r="E210" s="13">
        <v>160000</v>
      </c>
      <c r="F210" s="10">
        <f>H210+((-1)*(G210+G211))</f>
        <v>60000</v>
      </c>
      <c r="G210" s="67">
        <v>-48000</v>
      </c>
      <c r="H210" s="97">
        <f>SUM(I210:L210)</f>
        <v>12000</v>
      </c>
      <c r="I210" s="71">
        <v>12000</v>
      </c>
      <c r="J210" s="101"/>
      <c r="K210" s="101"/>
      <c r="L210" s="102"/>
      <c r="M210" s="103"/>
      <c r="N210" s="33">
        <v>148000</v>
      </c>
      <c r="O210" s="22"/>
      <c r="P210" s="10"/>
    </row>
    <row r="211" spans="1:16" ht="9.75">
      <c r="A211" s="310"/>
      <c r="B211" s="310"/>
      <c r="C211" s="364"/>
      <c r="D211" s="310"/>
      <c r="E211" s="12"/>
      <c r="F211" s="9"/>
      <c r="G211" s="65"/>
      <c r="H211" s="98"/>
      <c r="I211" s="70"/>
      <c r="J211" s="104"/>
      <c r="K211" s="104"/>
      <c r="L211" s="105"/>
      <c r="M211" s="106"/>
      <c r="N211" s="31"/>
      <c r="O211" s="7"/>
      <c r="P211" s="9"/>
    </row>
    <row r="212" spans="1:16" ht="9.75">
      <c r="A212" s="408">
        <v>66</v>
      </c>
      <c r="B212" s="309" t="s">
        <v>6</v>
      </c>
      <c r="C212" s="360" t="s">
        <v>74</v>
      </c>
      <c r="D212" s="309" t="s">
        <v>45</v>
      </c>
      <c r="E212" s="13">
        <v>75000</v>
      </c>
      <c r="F212" s="8">
        <f>H212+((-1)*(G212+G213))</f>
        <v>15000</v>
      </c>
      <c r="G212" s="66">
        <v>-10000</v>
      </c>
      <c r="H212" s="99">
        <f>SUM(I212:L212)</f>
        <v>5000</v>
      </c>
      <c r="I212" s="92">
        <v>5000</v>
      </c>
      <c r="J212" s="107"/>
      <c r="K212" s="107"/>
      <c r="L212" s="108"/>
      <c r="M212" s="109"/>
      <c r="N212" s="32">
        <v>70000</v>
      </c>
      <c r="O212" s="21"/>
      <c r="P212" s="10"/>
    </row>
    <row r="213" spans="1:16" ht="9.75">
      <c r="A213" s="310"/>
      <c r="B213" s="310"/>
      <c r="C213" s="364"/>
      <c r="D213" s="310"/>
      <c r="E213" s="12"/>
      <c r="F213" s="9"/>
      <c r="G213" s="65"/>
      <c r="H213" s="98"/>
      <c r="I213" s="70"/>
      <c r="J213" s="104"/>
      <c r="K213" s="104"/>
      <c r="L213" s="105"/>
      <c r="M213" s="106"/>
      <c r="N213" s="31"/>
      <c r="O213" s="7"/>
      <c r="P213" s="9"/>
    </row>
    <row r="214" spans="1:16" ht="9.75">
      <c r="A214" s="309">
        <v>67</v>
      </c>
      <c r="B214" s="309" t="s">
        <v>6</v>
      </c>
      <c r="C214" s="360" t="s">
        <v>60</v>
      </c>
      <c r="D214" s="309" t="s">
        <v>45</v>
      </c>
      <c r="E214" s="13">
        <v>100000</v>
      </c>
      <c r="F214" s="8">
        <f>H214+((-1)*(G214+G215))</f>
        <v>50000</v>
      </c>
      <c r="G214" s="13">
        <v>-30000</v>
      </c>
      <c r="H214" s="97">
        <f>SUM(I214:L214)</f>
        <v>20000</v>
      </c>
      <c r="I214" s="71">
        <v>20000</v>
      </c>
      <c r="J214" s="101"/>
      <c r="K214" s="101"/>
      <c r="L214" s="102"/>
      <c r="M214" s="103"/>
      <c r="N214" s="33">
        <v>80000</v>
      </c>
      <c r="O214" s="22"/>
      <c r="P214" s="10"/>
    </row>
    <row r="215" spans="1:16" ht="9.75">
      <c r="A215" s="310"/>
      <c r="B215" s="310"/>
      <c r="C215" s="364"/>
      <c r="D215" s="310"/>
      <c r="E215" s="12"/>
      <c r="F215" s="9"/>
      <c r="G215" s="12"/>
      <c r="H215" s="98"/>
      <c r="I215" s="70"/>
      <c r="J215" s="104"/>
      <c r="K215" s="104"/>
      <c r="L215" s="105"/>
      <c r="M215" s="106"/>
      <c r="N215" s="31"/>
      <c r="O215" s="7"/>
      <c r="P215" s="9"/>
    </row>
    <row r="216" spans="1:16" ht="9.75">
      <c r="A216" s="408">
        <v>68</v>
      </c>
      <c r="B216" s="309" t="s">
        <v>6</v>
      </c>
      <c r="C216" s="360" t="s">
        <v>61</v>
      </c>
      <c r="D216" s="309" t="s">
        <v>45</v>
      </c>
      <c r="E216" s="13">
        <v>54040</v>
      </c>
      <c r="F216" s="8">
        <f>H216+((-1)*(G216+G217))</f>
        <v>54040</v>
      </c>
      <c r="G216" s="13">
        <v>-43000</v>
      </c>
      <c r="H216" s="97">
        <f>SUM(I216:L216)</f>
        <v>11040</v>
      </c>
      <c r="I216" s="71">
        <v>11040</v>
      </c>
      <c r="J216" s="101"/>
      <c r="K216" s="101"/>
      <c r="L216" s="102"/>
      <c r="M216" s="103"/>
      <c r="N216" s="20">
        <v>43000</v>
      </c>
      <c r="O216" s="14"/>
      <c r="P216" s="10"/>
    </row>
    <row r="217" spans="1:16" ht="9.75">
      <c r="A217" s="310"/>
      <c r="B217" s="310"/>
      <c r="C217" s="364"/>
      <c r="D217" s="310"/>
      <c r="E217" s="12"/>
      <c r="F217" s="9"/>
      <c r="G217" s="12"/>
      <c r="H217" s="98"/>
      <c r="I217" s="70"/>
      <c r="J217" s="104"/>
      <c r="K217" s="104"/>
      <c r="L217" s="105"/>
      <c r="M217" s="106"/>
      <c r="N217" s="31"/>
      <c r="O217" s="7"/>
      <c r="P217" s="9"/>
    </row>
    <row r="218" spans="1:16" ht="9.75">
      <c r="A218" s="309">
        <v>69</v>
      </c>
      <c r="B218" s="309" t="s">
        <v>6</v>
      </c>
      <c r="C218" s="360" t="s">
        <v>55</v>
      </c>
      <c r="D218" s="309">
        <v>2003</v>
      </c>
      <c r="E218" s="13">
        <v>15000</v>
      </c>
      <c r="F218" s="8">
        <f>H218+((-1)*(G218+G219))</f>
        <v>15000</v>
      </c>
      <c r="G218" s="13"/>
      <c r="H218" s="97">
        <f>SUM(I218:L218)</f>
        <v>15000</v>
      </c>
      <c r="I218" s="71">
        <v>15000</v>
      </c>
      <c r="J218" s="101"/>
      <c r="K218" s="101"/>
      <c r="L218" s="102"/>
      <c r="M218" s="103"/>
      <c r="N218" s="20"/>
      <c r="O218" s="14"/>
      <c r="P218" s="10"/>
    </row>
    <row r="219" spans="1:16" ht="10.5" thickBot="1">
      <c r="A219" s="309"/>
      <c r="B219" s="309"/>
      <c r="C219" s="360"/>
      <c r="D219" s="309"/>
      <c r="E219" s="13"/>
      <c r="F219" s="10"/>
      <c r="G219" s="13"/>
      <c r="H219" s="122"/>
      <c r="I219" s="93"/>
      <c r="J219" s="123"/>
      <c r="K219" s="123"/>
      <c r="L219" s="124"/>
      <c r="M219" s="125"/>
      <c r="N219" s="20"/>
      <c r="O219" s="14"/>
      <c r="P219" s="10"/>
    </row>
    <row r="220" spans="1:16" ht="9.75">
      <c r="A220" s="45"/>
      <c r="B220" s="45"/>
      <c r="C220" s="115"/>
      <c r="D220" s="45"/>
      <c r="E220" s="46"/>
      <c r="F220" s="46"/>
      <c r="G220" s="46"/>
      <c r="H220" s="19"/>
      <c r="I220" s="19"/>
      <c r="J220" s="19"/>
      <c r="K220" s="19"/>
      <c r="L220" s="19"/>
      <c r="M220" s="19"/>
      <c r="N220" s="46"/>
      <c r="O220" s="46"/>
      <c r="P220" s="46"/>
    </row>
    <row r="221" spans="1:16" ht="9.75">
      <c r="A221" s="18"/>
      <c r="B221" s="18"/>
      <c r="C221" s="116"/>
      <c r="D221" s="18"/>
      <c r="E221" s="19"/>
      <c r="F221" s="19"/>
      <c r="G221" s="19"/>
      <c r="H221" s="19"/>
      <c r="I221" s="19"/>
      <c r="J221" s="19"/>
      <c r="K221" s="19"/>
      <c r="L221" s="19"/>
      <c r="M221" s="19"/>
      <c r="N221" s="19"/>
      <c r="O221" s="19"/>
      <c r="P221" s="19"/>
    </row>
    <row r="222" spans="1:16" ht="9.75">
      <c r="A222" s="117"/>
      <c r="B222" s="117"/>
      <c r="C222" s="118"/>
      <c r="D222" s="117"/>
      <c r="E222" s="114"/>
      <c r="F222" s="114"/>
      <c r="G222" s="114"/>
      <c r="H222" s="114"/>
      <c r="I222" s="114"/>
      <c r="J222" s="114"/>
      <c r="K222" s="114"/>
      <c r="L222" s="114"/>
      <c r="M222" s="114"/>
      <c r="N222" s="114"/>
      <c r="O222" s="114"/>
      <c r="P222" s="114"/>
    </row>
    <row r="223" spans="1:16" s="2" customFormat="1" ht="12.75" customHeight="1" thickBot="1">
      <c r="A223" s="309" t="s">
        <v>1</v>
      </c>
      <c r="B223" s="345" t="s">
        <v>0</v>
      </c>
      <c r="C223" s="345" t="s">
        <v>7</v>
      </c>
      <c r="D223" s="345" t="s">
        <v>8</v>
      </c>
      <c r="E223" s="421" t="s">
        <v>9</v>
      </c>
      <c r="F223" s="345" t="s">
        <v>96</v>
      </c>
      <c r="G223" s="423" t="s">
        <v>98</v>
      </c>
      <c r="H223" s="421" t="s">
        <v>86</v>
      </c>
      <c r="I223" s="423"/>
      <c r="J223" s="423"/>
      <c r="K223" s="423"/>
      <c r="L223" s="423"/>
      <c r="M223" s="423"/>
      <c r="N223" s="423"/>
      <c r="O223" s="423"/>
      <c r="P223" s="425"/>
    </row>
    <row r="224" spans="1:16" s="2" customFormat="1" ht="12.75" customHeight="1" thickBot="1">
      <c r="A224" s="309"/>
      <c r="B224" s="345"/>
      <c r="C224" s="345"/>
      <c r="D224" s="345"/>
      <c r="E224" s="421"/>
      <c r="F224" s="345"/>
      <c r="G224" s="423"/>
      <c r="H224" s="426">
        <v>2003</v>
      </c>
      <c r="I224" s="427"/>
      <c r="J224" s="427"/>
      <c r="K224" s="427"/>
      <c r="L224" s="427"/>
      <c r="M224" s="428"/>
      <c r="N224" s="429">
        <v>2004</v>
      </c>
      <c r="O224" s="430"/>
      <c r="P224" s="5">
        <v>2005</v>
      </c>
    </row>
    <row r="225" spans="1:16" s="2" customFormat="1" ht="9.75" customHeight="1" thickTop="1">
      <c r="A225" s="309"/>
      <c r="B225" s="345"/>
      <c r="C225" s="345"/>
      <c r="D225" s="345"/>
      <c r="E225" s="421"/>
      <c r="F225" s="345"/>
      <c r="G225" s="423"/>
      <c r="H225" s="431" t="s">
        <v>95</v>
      </c>
      <c r="I225" s="433" t="s">
        <v>13</v>
      </c>
      <c r="J225" s="434"/>
      <c r="K225" s="434"/>
      <c r="L225" s="434"/>
      <c r="M225" s="435"/>
      <c r="N225" s="436" t="s">
        <v>16</v>
      </c>
      <c r="O225" s="437"/>
      <c r="P225" s="344" t="s">
        <v>16</v>
      </c>
    </row>
    <row r="226" spans="1:16" s="2" customFormat="1" ht="9.75" customHeight="1">
      <c r="A226" s="309"/>
      <c r="B226" s="345"/>
      <c r="C226" s="345"/>
      <c r="D226" s="345"/>
      <c r="E226" s="421"/>
      <c r="F226" s="345"/>
      <c r="G226" s="423"/>
      <c r="H226" s="432"/>
      <c r="I226" s="415" t="s">
        <v>14</v>
      </c>
      <c r="J226" s="416" t="s">
        <v>12</v>
      </c>
      <c r="K226" s="417"/>
      <c r="L226" s="417"/>
      <c r="M226" s="418"/>
      <c r="N226" s="438"/>
      <c r="O226" s="425"/>
      <c r="P226" s="345"/>
    </row>
    <row r="227" spans="1:16" s="2" customFormat="1" ht="29.25">
      <c r="A227" s="310"/>
      <c r="B227" s="346"/>
      <c r="C227" s="346"/>
      <c r="D227" s="346"/>
      <c r="E227" s="422"/>
      <c r="F227" s="346"/>
      <c r="G227" s="424"/>
      <c r="H227" s="432"/>
      <c r="I227" s="357"/>
      <c r="J227" s="34" t="s">
        <v>10</v>
      </c>
      <c r="K227" s="34" t="s">
        <v>11</v>
      </c>
      <c r="L227" s="416" t="s">
        <v>15</v>
      </c>
      <c r="M227" s="418"/>
      <c r="N227" s="439"/>
      <c r="O227" s="440"/>
      <c r="P227" s="346"/>
    </row>
    <row r="228" spans="1:16" s="3" customFormat="1" ht="9" thickBot="1">
      <c r="A228" s="48">
        <v>1</v>
      </c>
      <c r="B228" s="48">
        <v>2</v>
      </c>
      <c r="C228" s="48">
        <v>3</v>
      </c>
      <c r="D228" s="48">
        <v>4</v>
      </c>
      <c r="E228" s="49">
        <v>5</v>
      </c>
      <c r="F228" s="48">
        <v>6</v>
      </c>
      <c r="G228" s="64">
        <v>7</v>
      </c>
      <c r="H228" s="96">
        <v>8</v>
      </c>
      <c r="I228" s="91">
        <v>9</v>
      </c>
      <c r="J228" s="100">
        <v>10</v>
      </c>
      <c r="K228" s="100">
        <v>11</v>
      </c>
      <c r="L228" s="419">
        <v>12</v>
      </c>
      <c r="M228" s="420"/>
      <c r="N228" s="413">
        <v>13</v>
      </c>
      <c r="O228" s="414"/>
      <c r="P228" s="48">
        <v>14</v>
      </c>
    </row>
    <row r="229" spans="1:16" ht="10.5" thickTop="1">
      <c r="A229" s="309">
        <v>70</v>
      </c>
      <c r="B229" s="309" t="s">
        <v>6</v>
      </c>
      <c r="C229" s="360" t="s">
        <v>56</v>
      </c>
      <c r="D229" s="309">
        <v>2003</v>
      </c>
      <c r="E229" s="13">
        <v>15000</v>
      </c>
      <c r="F229" s="10">
        <f>H229+((-1)*(G229+G230))</f>
        <v>15000</v>
      </c>
      <c r="G229" s="13"/>
      <c r="H229" s="97">
        <f>SUM(I229:L229)</f>
        <v>15000</v>
      </c>
      <c r="I229" s="71">
        <v>15000</v>
      </c>
      <c r="J229" s="101"/>
      <c r="K229" s="101"/>
      <c r="L229" s="102"/>
      <c r="M229" s="103"/>
      <c r="N229" s="20"/>
      <c r="O229" s="14"/>
      <c r="P229" s="10"/>
    </row>
    <row r="230" spans="1:16" ht="9.75">
      <c r="A230" s="310"/>
      <c r="B230" s="310"/>
      <c r="C230" s="364"/>
      <c r="D230" s="310"/>
      <c r="E230" s="12"/>
      <c r="F230" s="9"/>
      <c r="G230" s="12"/>
      <c r="H230" s="98"/>
      <c r="I230" s="70"/>
      <c r="J230" s="104"/>
      <c r="K230" s="104"/>
      <c r="L230" s="105"/>
      <c r="M230" s="106"/>
      <c r="N230" s="31"/>
      <c r="O230" s="7"/>
      <c r="P230" s="9"/>
    </row>
    <row r="231" spans="1:16" ht="9.75">
      <c r="A231" s="309">
        <v>71</v>
      </c>
      <c r="B231" s="309" t="s">
        <v>6</v>
      </c>
      <c r="C231" s="360" t="s">
        <v>103</v>
      </c>
      <c r="D231" s="309" t="s">
        <v>45</v>
      </c>
      <c r="E231" s="13">
        <v>60000</v>
      </c>
      <c r="F231" s="8">
        <f>H231+((-1)*(G231+G232))</f>
        <v>10000</v>
      </c>
      <c r="G231" s="13"/>
      <c r="H231" s="97">
        <f>SUM(I231:L231)</f>
        <v>10000</v>
      </c>
      <c r="I231" s="71">
        <v>10000</v>
      </c>
      <c r="J231" s="101"/>
      <c r="K231" s="101"/>
      <c r="L231" s="102"/>
      <c r="M231" s="103"/>
      <c r="N231" s="53">
        <v>50000</v>
      </c>
      <c r="O231" s="21"/>
      <c r="P231" s="10"/>
    </row>
    <row r="232" spans="1:16" ht="10.5" thickBot="1">
      <c r="A232" s="310"/>
      <c r="B232" s="310"/>
      <c r="C232" s="364"/>
      <c r="D232" s="310"/>
      <c r="E232" s="12"/>
      <c r="F232" s="10"/>
      <c r="G232" s="13"/>
      <c r="H232" s="97"/>
      <c r="I232" s="71"/>
      <c r="J232" s="101"/>
      <c r="K232" s="101"/>
      <c r="L232" s="102"/>
      <c r="M232" s="103"/>
      <c r="N232" s="31"/>
      <c r="O232" s="7"/>
      <c r="P232" s="9"/>
    </row>
    <row r="233" spans="1:16" ht="9.75">
      <c r="A233" s="397" t="s">
        <v>23</v>
      </c>
      <c r="B233" s="398"/>
      <c r="C233" s="399"/>
      <c r="D233" s="72"/>
      <c r="E233" s="73">
        <f aca="true" t="shared" si="10" ref="E233:L233">SUM(E198:E219,E229:E232)</f>
        <v>904040</v>
      </c>
      <c r="F233" s="73">
        <f t="shared" si="10"/>
        <v>594040</v>
      </c>
      <c r="G233" s="73">
        <f t="shared" si="10"/>
        <v>-373000</v>
      </c>
      <c r="H233" s="76">
        <f t="shared" si="10"/>
        <v>221040</v>
      </c>
      <c r="I233" s="135">
        <f t="shared" si="10"/>
        <v>181040</v>
      </c>
      <c r="J233" s="135">
        <f t="shared" si="10"/>
        <v>0</v>
      </c>
      <c r="K233" s="135">
        <f t="shared" si="10"/>
        <v>0</v>
      </c>
      <c r="L233" s="403">
        <f t="shared" si="10"/>
        <v>40000</v>
      </c>
      <c r="M233" s="404"/>
      <c r="N233" s="405">
        <f>SUM(N198,N200,N202,N204,N206,N208,N210,N212,N214,N216,N218,N229,N231)</f>
        <v>583000</v>
      </c>
      <c r="O233" s="406"/>
      <c r="P233" s="78">
        <f>SUM(P198,P200,P202,P204,P206,P208,P210,P212,P214,P216,P218,P229,P231)</f>
        <v>0</v>
      </c>
    </row>
    <row r="234" spans="1:16" ht="9.75" customHeight="1" thickBot="1">
      <c r="A234" s="409"/>
      <c r="B234" s="410"/>
      <c r="C234" s="411"/>
      <c r="D234" s="79"/>
      <c r="E234" s="80"/>
      <c r="F234" s="81"/>
      <c r="G234" s="82"/>
      <c r="H234" s="83"/>
      <c r="I234" s="84"/>
      <c r="J234" s="84"/>
      <c r="K234" s="84"/>
      <c r="L234" s="85"/>
      <c r="M234" s="86"/>
      <c r="N234" s="412">
        <f>SUM(N199,N201,N203,N205,N207,N209,N211,N213,N215,N217,N219,N230,N232)</f>
        <v>0</v>
      </c>
      <c r="O234" s="411"/>
      <c r="P234" s="87">
        <f>SUM(P199,P201,P203,P205,P207,P209,P211,P213,P215,P217,P219,P230,P232)</f>
        <v>0</v>
      </c>
    </row>
    <row r="235" spans="1:16" ht="9.75">
      <c r="A235" s="408">
        <v>72</v>
      </c>
      <c r="B235" s="309" t="s">
        <v>6</v>
      </c>
      <c r="C235" s="360" t="s">
        <v>84</v>
      </c>
      <c r="D235" s="309" t="s">
        <v>45</v>
      </c>
      <c r="E235" s="13">
        <v>40000</v>
      </c>
      <c r="F235" s="8">
        <f>H235+((-1)*(G235+G236))</f>
        <v>40000</v>
      </c>
      <c r="G235" s="13">
        <v>-40000</v>
      </c>
      <c r="H235" s="99">
        <f>SUM(I235:L235)</f>
        <v>0</v>
      </c>
      <c r="I235" s="71"/>
      <c r="J235" s="101"/>
      <c r="K235" s="101"/>
      <c r="L235" s="102"/>
      <c r="M235" s="103"/>
      <c r="N235" s="53">
        <v>40000</v>
      </c>
      <c r="O235" s="21"/>
      <c r="P235" s="10"/>
    </row>
    <row r="236" spans="1:16" ht="9.75">
      <c r="A236" s="310"/>
      <c r="B236" s="310"/>
      <c r="C236" s="364"/>
      <c r="D236" s="310"/>
      <c r="E236" s="12"/>
      <c r="F236" s="9"/>
      <c r="G236" s="12"/>
      <c r="H236" s="98"/>
      <c r="I236" s="70"/>
      <c r="J236" s="104"/>
      <c r="K236" s="104"/>
      <c r="L236" s="105"/>
      <c r="M236" s="106"/>
      <c r="N236" s="31"/>
      <c r="O236" s="7"/>
      <c r="P236" s="9"/>
    </row>
    <row r="237" spans="1:16" ht="9.75">
      <c r="A237" s="309">
        <v>73</v>
      </c>
      <c r="B237" s="309" t="s">
        <v>6</v>
      </c>
      <c r="C237" s="360" t="s">
        <v>106</v>
      </c>
      <c r="D237" s="309">
        <v>2003</v>
      </c>
      <c r="E237" s="13">
        <v>5000</v>
      </c>
      <c r="F237" s="10">
        <v>5000</v>
      </c>
      <c r="G237" s="13"/>
      <c r="H237" s="97">
        <f>SUM(I237:L237)</f>
        <v>5000</v>
      </c>
      <c r="I237" s="71">
        <v>5000</v>
      </c>
      <c r="J237" s="101"/>
      <c r="K237" s="101"/>
      <c r="L237" s="102"/>
      <c r="M237" s="103"/>
      <c r="N237" s="20"/>
      <c r="O237" s="14"/>
      <c r="P237" s="10"/>
    </row>
    <row r="238" spans="1:16" ht="10.5" thickBot="1">
      <c r="A238" s="310"/>
      <c r="B238" s="310"/>
      <c r="C238" s="364"/>
      <c r="D238" s="310"/>
      <c r="E238" s="12"/>
      <c r="F238" s="10"/>
      <c r="G238" s="13"/>
      <c r="H238" s="97"/>
      <c r="I238" s="71"/>
      <c r="J238" s="101"/>
      <c r="K238" s="101"/>
      <c r="L238" s="102"/>
      <c r="M238" s="103"/>
      <c r="N238" s="31"/>
      <c r="O238" s="7"/>
      <c r="P238" s="9"/>
    </row>
    <row r="239" spans="1:16" ht="9.75">
      <c r="A239" s="397" t="s">
        <v>85</v>
      </c>
      <c r="B239" s="398"/>
      <c r="C239" s="399"/>
      <c r="D239" s="72"/>
      <c r="E239" s="73">
        <f aca="true" t="shared" si="11" ref="E239:L239">SUM(E235:E238)</f>
        <v>45000</v>
      </c>
      <c r="F239" s="74">
        <f t="shared" si="11"/>
        <v>45000</v>
      </c>
      <c r="G239" s="75">
        <f t="shared" si="11"/>
        <v>-40000</v>
      </c>
      <c r="H239" s="76">
        <f t="shared" si="11"/>
        <v>5000</v>
      </c>
      <c r="I239" s="77">
        <f t="shared" si="11"/>
        <v>5000</v>
      </c>
      <c r="J239" s="77">
        <f t="shared" si="11"/>
        <v>0</v>
      </c>
      <c r="K239" s="77">
        <f t="shared" si="11"/>
        <v>0</v>
      </c>
      <c r="L239" s="403">
        <f t="shared" si="11"/>
        <v>0</v>
      </c>
      <c r="M239" s="404"/>
      <c r="N239" s="405">
        <f>SUM(N235,N237)</f>
        <v>40000</v>
      </c>
      <c r="O239" s="406"/>
      <c r="P239" s="78">
        <f>SUM(P235,P237)</f>
        <v>0</v>
      </c>
    </row>
    <row r="240" spans="1:16" ht="9.75" customHeight="1" thickBot="1">
      <c r="A240" s="400"/>
      <c r="B240" s="401"/>
      <c r="C240" s="402"/>
      <c r="D240" s="127"/>
      <c r="E240" s="128"/>
      <c r="F240" s="129"/>
      <c r="G240" s="130"/>
      <c r="H240" s="131"/>
      <c r="I240" s="129"/>
      <c r="J240" s="129"/>
      <c r="K240" s="129"/>
      <c r="L240" s="128"/>
      <c r="M240" s="132"/>
      <c r="N240" s="407">
        <f>SUM(N236,N238)</f>
        <v>0</v>
      </c>
      <c r="O240" s="402"/>
      <c r="P240" s="133">
        <f>SUM(P236,P238)</f>
        <v>0</v>
      </c>
    </row>
    <row r="241" spans="1:16" ht="13.5" customHeight="1" thickTop="1">
      <c r="A241" s="385" t="s">
        <v>25</v>
      </c>
      <c r="B241" s="386"/>
      <c r="C241" s="387"/>
      <c r="D241" s="54"/>
      <c r="E241" s="55">
        <f>SUM(E190,E66,E125,E133,E141,E149,E174,E178,E184,E196,E233,E239)</f>
        <v>63875117</v>
      </c>
      <c r="F241" s="55">
        <f>SUM(F66,F125,F133,F141,F149,F190,F174,F178,F184,F196,F233,F239)</f>
        <v>22278600</v>
      </c>
      <c r="G241" s="126">
        <f>SUM(G66,G125,G133,G141,G190,G149,G174,G178,G184,G196,G233,G239)</f>
        <v>-11217000</v>
      </c>
      <c r="H241" s="95">
        <f>SUM(H190,H66,H125,H133,H141,H149,H174,H178,H184,H196,H233,H239)</f>
        <v>11061600</v>
      </c>
      <c r="I241" s="112">
        <f>SUM(I190,I66,I125,I133,I141,I149,I174,I178,I184,I196,I233,I239)</f>
        <v>6110822</v>
      </c>
      <c r="J241" s="55">
        <f>SUM(J190,J66,J125,J133,J141,J149,J174,J178,J184,J196,J233,J239)</f>
        <v>2100000</v>
      </c>
      <c r="K241" s="55">
        <f>SUM(K190,K66,K125,K133,K141,K149,K174,K178,K184,K196,K233,K239)</f>
        <v>911500</v>
      </c>
      <c r="L241" s="391">
        <f>SUM(L190,L66,L125,L133,L141,L149,L174,L178,L184,L196,L233,L239)</f>
        <v>1939278</v>
      </c>
      <c r="M241" s="392"/>
      <c r="N241" s="393">
        <f>SUM(N190,N66,N125,N133,N141,N149,N174,N178,N184,N196,N233,N239)</f>
        <v>19555000</v>
      </c>
      <c r="O241" s="394"/>
      <c r="P241" s="56">
        <f>SUM(P66,P125,P190,P133,P141,P149,P174,P178,P184,P196,P233,P239)</f>
        <v>8200000</v>
      </c>
    </row>
    <row r="242" spans="1:16" ht="13.5" customHeight="1" thickBot="1">
      <c r="A242" s="388"/>
      <c r="B242" s="389"/>
      <c r="C242" s="390"/>
      <c r="D242" s="57"/>
      <c r="E242" s="58"/>
      <c r="F242" s="68"/>
      <c r="G242" s="69"/>
      <c r="H242" s="59"/>
      <c r="I242" s="113"/>
      <c r="J242" s="60"/>
      <c r="K242" s="60"/>
      <c r="L242" s="61"/>
      <c r="M242" s="62"/>
      <c r="N242" s="395">
        <f>SUM(N67,N126,N134,N142,N191,N150,N175,N179,N185,N197,N234,N240)</f>
        <v>10620000</v>
      </c>
      <c r="O242" s="396"/>
      <c r="P242" s="63">
        <f>SUM(P67,P126,P134,P142,P150,P191,P175,P179,P185,P197,P234,P240)</f>
        <v>1400000</v>
      </c>
    </row>
    <row r="243" spans="1:16" ht="4.5" customHeight="1">
      <c r="A243" s="35"/>
      <c r="B243" s="35"/>
      <c r="C243" s="35"/>
      <c r="D243" s="15"/>
      <c r="E243" s="36"/>
      <c r="F243" s="36"/>
      <c r="G243" s="36"/>
      <c r="H243" s="36"/>
      <c r="I243" s="36"/>
      <c r="J243" s="36"/>
      <c r="K243" s="36"/>
      <c r="L243" s="36"/>
      <c r="M243" s="36"/>
      <c r="N243" s="37"/>
      <c r="O243" s="38"/>
      <c r="P243" s="37"/>
    </row>
    <row r="244" spans="1:16" s="43" customFormat="1" ht="12" customHeight="1">
      <c r="A244" s="44" t="s">
        <v>80</v>
      </c>
      <c r="B244" s="39"/>
      <c r="C244" s="39"/>
      <c r="D244" s="39"/>
      <c r="E244" s="40"/>
      <c r="F244" s="40"/>
      <c r="G244" s="40"/>
      <c r="H244" s="40"/>
      <c r="I244" s="40"/>
      <c r="J244" s="40"/>
      <c r="K244" s="40"/>
      <c r="L244" s="40"/>
      <c r="M244" s="40"/>
      <c r="N244" s="41"/>
      <c r="O244" s="42"/>
      <c r="P244" s="41"/>
    </row>
    <row r="248" spans="1:4" s="16" customFormat="1" ht="12.75">
      <c r="A248" s="142" t="s">
        <v>129</v>
      </c>
      <c r="D248" s="17"/>
    </row>
    <row r="249" s="16" customFormat="1" ht="12.75">
      <c r="D249" s="17"/>
    </row>
    <row r="250" spans="1:2" ht="12">
      <c r="A250" s="43" t="s">
        <v>121</v>
      </c>
      <c r="B250" s="43" t="s">
        <v>122</v>
      </c>
    </row>
    <row r="251" spans="1:2" ht="12">
      <c r="A251" s="43" t="s">
        <v>123</v>
      </c>
      <c r="B251" s="43" t="s">
        <v>124</v>
      </c>
    </row>
    <row r="252" spans="1:2" ht="12">
      <c r="A252" s="43" t="s">
        <v>125</v>
      </c>
      <c r="B252" s="43" t="s">
        <v>126</v>
      </c>
    </row>
    <row r="253" spans="1:2" ht="12">
      <c r="A253" s="43" t="s">
        <v>127</v>
      </c>
      <c r="B253" s="43" t="s">
        <v>128</v>
      </c>
    </row>
  </sheetData>
  <mergeCells count="464">
    <mergeCell ref="A7:P7"/>
    <mergeCell ref="A10:A14"/>
    <mergeCell ref="B10:B14"/>
    <mergeCell ref="C10:C14"/>
    <mergeCell ref="D10:D14"/>
    <mergeCell ref="E10:E14"/>
    <mergeCell ref="F10:F14"/>
    <mergeCell ref="G10:G14"/>
    <mergeCell ref="H10:P10"/>
    <mergeCell ref="H11:M11"/>
    <mergeCell ref="N11:O11"/>
    <mergeCell ref="H12:H14"/>
    <mergeCell ref="I12:M12"/>
    <mergeCell ref="N12:O14"/>
    <mergeCell ref="P12:P14"/>
    <mergeCell ref="I13:I14"/>
    <mergeCell ref="J13:M13"/>
    <mergeCell ref="L14:M14"/>
    <mergeCell ref="L15:M15"/>
    <mergeCell ref="N15:O15"/>
    <mergeCell ref="A16:A17"/>
    <mergeCell ref="B16:B17"/>
    <mergeCell ref="C16:C17"/>
    <mergeCell ref="D16:D17"/>
    <mergeCell ref="A18:A19"/>
    <mergeCell ref="B18:B19"/>
    <mergeCell ref="C18:C19"/>
    <mergeCell ref="D18:D19"/>
    <mergeCell ref="A20:A21"/>
    <mergeCell ref="B20:B21"/>
    <mergeCell ref="C20:C21"/>
    <mergeCell ref="D20:D21"/>
    <mergeCell ref="A22:A23"/>
    <mergeCell ref="B22:B23"/>
    <mergeCell ref="C22:C23"/>
    <mergeCell ref="D22:D23"/>
    <mergeCell ref="A24:A25"/>
    <mergeCell ref="B24:B25"/>
    <mergeCell ref="C24:C25"/>
    <mergeCell ref="D24:D25"/>
    <mergeCell ref="A26:A27"/>
    <mergeCell ref="B26:B27"/>
    <mergeCell ref="C26:C27"/>
    <mergeCell ref="D26:D27"/>
    <mergeCell ref="A28:A29"/>
    <mergeCell ref="B28:B29"/>
    <mergeCell ref="C28:C29"/>
    <mergeCell ref="D28:D29"/>
    <mergeCell ref="A30:A32"/>
    <mergeCell ref="B30:B32"/>
    <mergeCell ref="C30:C32"/>
    <mergeCell ref="D30:D32"/>
    <mergeCell ref="A33:A34"/>
    <mergeCell ref="B33:B34"/>
    <mergeCell ref="C33:C34"/>
    <mergeCell ref="D33:D34"/>
    <mergeCell ref="A35:A36"/>
    <mergeCell ref="B35:B36"/>
    <mergeCell ref="C35:C36"/>
    <mergeCell ref="D35:D36"/>
    <mergeCell ref="A37:A38"/>
    <mergeCell ref="B37:B38"/>
    <mergeCell ref="C37:C38"/>
    <mergeCell ref="D37:D38"/>
    <mergeCell ref="A39:A40"/>
    <mergeCell ref="B39:B40"/>
    <mergeCell ref="C39:C40"/>
    <mergeCell ref="D39:D40"/>
    <mergeCell ref="A41:A42"/>
    <mergeCell ref="B41:B42"/>
    <mergeCell ref="C41:C42"/>
    <mergeCell ref="D41:D42"/>
    <mergeCell ref="A43:A44"/>
    <mergeCell ref="B43:B44"/>
    <mergeCell ref="C43:C44"/>
    <mergeCell ref="D43:D44"/>
    <mergeCell ref="A45:A46"/>
    <mergeCell ref="B45:B46"/>
    <mergeCell ref="C45:C46"/>
    <mergeCell ref="D45:D46"/>
    <mergeCell ref="A47:A48"/>
    <mergeCell ref="B47:B48"/>
    <mergeCell ref="C47:C48"/>
    <mergeCell ref="D47:D48"/>
    <mergeCell ref="A52:A56"/>
    <mergeCell ref="B52:B56"/>
    <mergeCell ref="C52:C56"/>
    <mergeCell ref="D52:D56"/>
    <mergeCell ref="E52:E56"/>
    <mergeCell ref="F52:F56"/>
    <mergeCell ref="G52:G56"/>
    <mergeCell ref="H52:P52"/>
    <mergeCell ref="H53:M53"/>
    <mergeCell ref="N53:O53"/>
    <mergeCell ref="H54:H56"/>
    <mergeCell ref="I54:M54"/>
    <mergeCell ref="N54:O56"/>
    <mergeCell ref="P54:P56"/>
    <mergeCell ref="I55:I56"/>
    <mergeCell ref="J55:M55"/>
    <mergeCell ref="L56:M56"/>
    <mergeCell ref="L57:M57"/>
    <mergeCell ref="N57:O57"/>
    <mergeCell ref="A58:A59"/>
    <mergeCell ref="B58:B59"/>
    <mergeCell ref="C58:C59"/>
    <mergeCell ref="D58:D59"/>
    <mergeCell ref="A60:A61"/>
    <mergeCell ref="B60:B61"/>
    <mergeCell ref="C60:C61"/>
    <mergeCell ref="D60:D61"/>
    <mergeCell ref="A62:A63"/>
    <mergeCell ref="B62:B63"/>
    <mergeCell ref="C62:C63"/>
    <mergeCell ref="D62:D63"/>
    <mergeCell ref="L66:M66"/>
    <mergeCell ref="N66:O66"/>
    <mergeCell ref="N67:O67"/>
    <mergeCell ref="A123:B124"/>
    <mergeCell ref="C123:C124"/>
    <mergeCell ref="A68:A69"/>
    <mergeCell ref="B68:B69"/>
    <mergeCell ref="C68:C69"/>
    <mergeCell ref="D68:D69"/>
    <mergeCell ref="A70:A71"/>
    <mergeCell ref="B70:B71"/>
    <mergeCell ref="C70:C71"/>
    <mergeCell ref="D70:D71"/>
    <mergeCell ref="A72:A73"/>
    <mergeCell ref="B72:B73"/>
    <mergeCell ref="C72:C73"/>
    <mergeCell ref="D72:D73"/>
    <mergeCell ref="A74:A75"/>
    <mergeCell ref="B74:B75"/>
    <mergeCell ref="C74:C75"/>
    <mergeCell ref="D74:D75"/>
    <mergeCell ref="A76:A77"/>
    <mergeCell ref="B76:B77"/>
    <mergeCell ref="C76:C77"/>
    <mergeCell ref="D76:D77"/>
    <mergeCell ref="A78:A79"/>
    <mergeCell ref="B78:B79"/>
    <mergeCell ref="C78:C79"/>
    <mergeCell ref="D78:D79"/>
    <mergeCell ref="A80:A81"/>
    <mergeCell ref="B80:B81"/>
    <mergeCell ref="C80:C81"/>
    <mergeCell ref="D80:D81"/>
    <mergeCell ref="A82:A83"/>
    <mergeCell ref="B82:B83"/>
    <mergeCell ref="C82:C83"/>
    <mergeCell ref="D82:D83"/>
    <mergeCell ref="A84:A85"/>
    <mergeCell ref="B84:B85"/>
    <mergeCell ref="C84:C85"/>
    <mergeCell ref="D84:D85"/>
    <mergeCell ref="A86:A87"/>
    <mergeCell ref="B86:B87"/>
    <mergeCell ref="C86:C87"/>
    <mergeCell ref="D86:D87"/>
    <mergeCell ref="A88:A89"/>
    <mergeCell ref="B88:B89"/>
    <mergeCell ref="C88:C89"/>
    <mergeCell ref="D88:D89"/>
    <mergeCell ref="A90:A91"/>
    <mergeCell ref="B90:B91"/>
    <mergeCell ref="C90:C91"/>
    <mergeCell ref="D90:D91"/>
    <mergeCell ref="A92:A93"/>
    <mergeCell ref="B92:B93"/>
    <mergeCell ref="C92:C93"/>
    <mergeCell ref="D92:D93"/>
    <mergeCell ref="A94:A95"/>
    <mergeCell ref="B94:B95"/>
    <mergeCell ref="C94:C95"/>
    <mergeCell ref="D94:D95"/>
    <mergeCell ref="A96:A97"/>
    <mergeCell ref="B96:B97"/>
    <mergeCell ref="C96:C97"/>
    <mergeCell ref="D96:D97"/>
    <mergeCell ref="A98:A99"/>
    <mergeCell ref="B98:B99"/>
    <mergeCell ref="C98:C99"/>
    <mergeCell ref="D98:D99"/>
    <mergeCell ref="A100:A101"/>
    <mergeCell ref="B100:B101"/>
    <mergeCell ref="C100:C101"/>
    <mergeCell ref="D100:D101"/>
    <mergeCell ref="A105:A109"/>
    <mergeCell ref="B105:B109"/>
    <mergeCell ref="C105:C109"/>
    <mergeCell ref="D105:D109"/>
    <mergeCell ref="E105:E109"/>
    <mergeCell ref="F105:F109"/>
    <mergeCell ref="G105:G109"/>
    <mergeCell ref="H105:P105"/>
    <mergeCell ref="H106:M106"/>
    <mergeCell ref="N106:O106"/>
    <mergeCell ref="H107:H109"/>
    <mergeCell ref="I107:M107"/>
    <mergeCell ref="N107:O109"/>
    <mergeCell ref="P107:P109"/>
    <mergeCell ref="I108:I109"/>
    <mergeCell ref="J108:M108"/>
    <mergeCell ref="L109:M109"/>
    <mergeCell ref="L110:M110"/>
    <mergeCell ref="N110:O110"/>
    <mergeCell ref="A111:A112"/>
    <mergeCell ref="B111:B112"/>
    <mergeCell ref="C111:C112"/>
    <mergeCell ref="D111:D112"/>
    <mergeCell ref="A113:A114"/>
    <mergeCell ref="B113:B114"/>
    <mergeCell ref="C113:C114"/>
    <mergeCell ref="D113:D114"/>
    <mergeCell ref="A115:A116"/>
    <mergeCell ref="B115:B116"/>
    <mergeCell ref="C115:C116"/>
    <mergeCell ref="D115:D116"/>
    <mergeCell ref="A117:A118"/>
    <mergeCell ref="B117:B118"/>
    <mergeCell ref="C117:C118"/>
    <mergeCell ref="D117:D118"/>
    <mergeCell ref="D121:D122"/>
    <mergeCell ref="A119:A120"/>
    <mergeCell ref="B119:B120"/>
    <mergeCell ref="C119:C120"/>
    <mergeCell ref="D119:D120"/>
    <mergeCell ref="C125:C126"/>
    <mergeCell ref="A125:B126"/>
    <mergeCell ref="A121:A122"/>
    <mergeCell ref="B121:B122"/>
    <mergeCell ref="C121:C122"/>
    <mergeCell ref="D127:D128"/>
    <mergeCell ref="L125:M125"/>
    <mergeCell ref="N125:O125"/>
    <mergeCell ref="N126:O126"/>
    <mergeCell ref="A131:B132"/>
    <mergeCell ref="C131:C132"/>
    <mergeCell ref="C133:C134"/>
    <mergeCell ref="A127:A128"/>
    <mergeCell ref="B127:B128"/>
    <mergeCell ref="C127:C128"/>
    <mergeCell ref="A129:A130"/>
    <mergeCell ref="B129:B130"/>
    <mergeCell ref="C129:C130"/>
    <mergeCell ref="A133:B134"/>
    <mergeCell ref="D129:D130"/>
    <mergeCell ref="D135:D136"/>
    <mergeCell ref="L133:M133"/>
    <mergeCell ref="N133:O133"/>
    <mergeCell ref="N134:O134"/>
    <mergeCell ref="L141:M141"/>
    <mergeCell ref="N141:O141"/>
    <mergeCell ref="N142:O142"/>
    <mergeCell ref="A137:A138"/>
    <mergeCell ref="B137:B138"/>
    <mergeCell ref="C137:C138"/>
    <mergeCell ref="D137:D138"/>
    <mergeCell ref="A139:B140"/>
    <mergeCell ref="C139:C140"/>
    <mergeCell ref="A141:B142"/>
    <mergeCell ref="A143:A144"/>
    <mergeCell ref="B143:B144"/>
    <mergeCell ref="C143:C144"/>
    <mergeCell ref="D143:D144"/>
    <mergeCell ref="A145:A146"/>
    <mergeCell ref="B145:B146"/>
    <mergeCell ref="C145:C146"/>
    <mergeCell ref="D145:D146"/>
    <mergeCell ref="L149:M149"/>
    <mergeCell ref="N149:O149"/>
    <mergeCell ref="N150:O150"/>
    <mergeCell ref="A172:B173"/>
    <mergeCell ref="C172:C173"/>
    <mergeCell ref="A151:A152"/>
    <mergeCell ref="B151:B152"/>
    <mergeCell ref="C151:C152"/>
    <mergeCell ref="D151:D152"/>
    <mergeCell ref="A153:A154"/>
    <mergeCell ref="B153:B154"/>
    <mergeCell ref="C153:C154"/>
    <mergeCell ref="D153:D154"/>
    <mergeCell ref="A155:A156"/>
    <mergeCell ref="B155:B156"/>
    <mergeCell ref="C155:C156"/>
    <mergeCell ref="D155:D156"/>
    <mergeCell ref="A157:A158"/>
    <mergeCell ref="B157:B158"/>
    <mergeCell ref="C157:C158"/>
    <mergeCell ref="D157:D158"/>
    <mergeCell ref="A159:A160"/>
    <mergeCell ref="B159:B160"/>
    <mergeCell ref="C159:C160"/>
    <mergeCell ref="D159:D160"/>
    <mergeCell ref="A164:A168"/>
    <mergeCell ref="B164:B168"/>
    <mergeCell ref="C164:C168"/>
    <mergeCell ref="D164:D168"/>
    <mergeCell ref="E164:E168"/>
    <mergeCell ref="F164:F168"/>
    <mergeCell ref="G164:G168"/>
    <mergeCell ref="H164:P164"/>
    <mergeCell ref="H165:M165"/>
    <mergeCell ref="N165:O165"/>
    <mergeCell ref="H166:H168"/>
    <mergeCell ref="I166:M166"/>
    <mergeCell ref="N166:O168"/>
    <mergeCell ref="P166:P168"/>
    <mergeCell ref="I167:I168"/>
    <mergeCell ref="J167:M167"/>
    <mergeCell ref="L168:M168"/>
    <mergeCell ref="L169:M169"/>
    <mergeCell ref="N169:O169"/>
    <mergeCell ref="A170:A171"/>
    <mergeCell ref="B170:B171"/>
    <mergeCell ref="C170:C171"/>
    <mergeCell ref="D170:D171"/>
    <mergeCell ref="L174:M174"/>
    <mergeCell ref="N174:O174"/>
    <mergeCell ref="N175:O175"/>
    <mergeCell ref="A174:B175"/>
    <mergeCell ref="C174:C175"/>
    <mergeCell ref="L178:M178"/>
    <mergeCell ref="N178:O178"/>
    <mergeCell ref="N179:O179"/>
    <mergeCell ref="A176:A177"/>
    <mergeCell ref="B176:B177"/>
    <mergeCell ref="C176:C177"/>
    <mergeCell ref="D176:D177"/>
    <mergeCell ref="A178:B179"/>
    <mergeCell ref="C178:C179"/>
    <mergeCell ref="L184:M184"/>
    <mergeCell ref="N184:O184"/>
    <mergeCell ref="N185:O185"/>
    <mergeCell ref="A180:A181"/>
    <mergeCell ref="B180:B181"/>
    <mergeCell ref="C180:C181"/>
    <mergeCell ref="D180:D181"/>
    <mergeCell ref="C182:C183"/>
    <mergeCell ref="A182:B183"/>
    <mergeCell ref="A186:A187"/>
    <mergeCell ref="B186:B187"/>
    <mergeCell ref="C186:C187"/>
    <mergeCell ref="D186:D187"/>
    <mergeCell ref="D192:D193"/>
    <mergeCell ref="A190:C191"/>
    <mergeCell ref="L190:M190"/>
    <mergeCell ref="N190:O190"/>
    <mergeCell ref="N191:O191"/>
    <mergeCell ref="A196:C197"/>
    <mergeCell ref="L196:M196"/>
    <mergeCell ref="N196:O196"/>
    <mergeCell ref="N197:O197"/>
    <mergeCell ref="A198:A199"/>
    <mergeCell ref="B198:B199"/>
    <mergeCell ref="C198:C199"/>
    <mergeCell ref="D198:D199"/>
    <mergeCell ref="A200:A201"/>
    <mergeCell ref="B200:B201"/>
    <mergeCell ref="C200:C201"/>
    <mergeCell ref="D200:D201"/>
    <mergeCell ref="A202:A203"/>
    <mergeCell ref="B202:B203"/>
    <mergeCell ref="C202:C203"/>
    <mergeCell ref="D202:D203"/>
    <mergeCell ref="A204:A205"/>
    <mergeCell ref="B204:B205"/>
    <mergeCell ref="C204:C205"/>
    <mergeCell ref="D204:D205"/>
    <mergeCell ref="A206:A207"/>
    <mergeCell ref="B206:B207"/>
    <mergeCell ref="C206:C207"/>
    <mergeCell ref="D206:D207"/>
    <mergeCell ref="A208:A209"/>
    <mergeCell ref="B208:B209"/>
    <mergeCell ref="C208:C209"/>
    <mergeCell ref="D208:D209"/>
    <mergeCell ref="A210:A211"/>
    <mergeCell ref="B210:B211"/>
    <mergeCell ref="C210:C211"/>
    <mergeCell ref="D210:D211"/>
    <mergeCell ref="A212:A213"/>
    <mergeCell ref="B212:B213"/>
    <mergeCell ref="C212:C213"/>
    <mergeCell ref="D212:D213"/>
    <mergeCell ref="A214:A215"/>
    <mergeCell ref="B214:B215"/>
    <mergeCell ref="C214:C215"/>
    <mergeCell ref="D214:D215"/>
    <mergeCell ref="A216:A217"/>
    <mergeCell ref="B216:B217"/>
    <mergeCell ref="C216:C217"/>
    <mergeCell ref="D216:D217"/>
    <mergeCell ref="A218:A219"/>
    <mergeCell ref="B218:B219"/>
    <mergeCell ref="C218:C219"/>
    <mergeCell ref="D218:D219"/>
    <mergeCell ref="A223:A227"/>
    <mergeCell ref="B223:B227"/>
    <mergeCell ref="C223:C227"/>
    <mergeCell ref="D223:D227"/>
    <mergeCell ref="E223:E227"/>
    <mergeCell ref="F223:F227"/>
    <mergeCell ref="G223:G227"/>
    <mergeCell ref="H223:P223"/>
    <mergeCell ref="H224:M224"/>
    <mergeCell ref="N224:O224"/>
    <mergeCell ref="H225:H227"/>
    <mergeCell ref="I225:M225"/>
    <mergeCell ref="N225:O227"/>
    <mergeCell ref="P225:P227"/>
    <mergeCell ref="I226:I227"/>
    <mergeCell ref="J226:M226"/>
    <mergeCell ref="L227:M227"/>
    <mergeCell ref="L228:M228"/>
    <mergeCell ref="N228:O228"/>
    <mergeCell ref="A229:A230"/>
    <mergeCell ref="B229:B230"/>
    <mergeCell ref="C229:C230"/>
    <mergeCell ref="D229:D230"/>
    <mergeCell ref="A231:A232"/>
    <mergeCell ref="B231:B232"/>
    <mergeCell ref="C231:C232"/>
    <mergeCell ref="D231:D232"/>
    <mergeCell ref="A233:C234"/>
    <mergeCell ref="L233:M233"/>
    <mergeCell ref="N233:O233"/>
    <mergeCell ref="N234:O234"/>
    <mergeCell ref="A235:A236"/>
    <mergeCell ref="B235:B236"/>
    <mergeCell ref="C235:C236"/>
    <mergeCell ref="D235:D236"/>
    <mergeCell ref="A237:A238"/>
    <mergeCell ref="B237:B238"/>
    <mergeCell ref="C237:C238"/>
    <mergeCell ref="D237:D238"/>
    <mergeCell ref="A239:C240"/>
    <mergeCell ref="L239:M239"/>
    <mergeCell ref="N239:O239"/>
    <mergeCell ref="N240:O240"/>
    <mergeCell ref="A241:C242"/>
    <mergeCell ref="L241:M241"/>
    <mergeCell ref="N241:O241"/>
    <mergeCell ref="N242:O242"/>
    <mergeCell ref="A64:B65"/>
    <mergeCell ref="C64:C65"/>
    <mergeCell ref="A66:B67"/>
    <mergeCell ref="C66:C67"/>
    <mergeCell ref="C141:C142"/>
    <mergeCell ref="A135:A136"/>
    <mergeCell ref="B135:B136"/>
    <mergeCell ref="C135:C136"/>
    <mergeCell ref="A147:B148"/>
    <mergeCell ref="C147:C148"/>
    <mergeCell ref="A149:B150"/>
    <mergeCell ref="C149:C150"/>
    <mergeCell ref="A188:B189"/>
    <mergeCell ref="C188:C189"/>
    <mergeCell ref="A194:B195"/>
    <mergeCell ref="C194:C195"/>
    <mergeCell ref="A192:A193"/>
    <mergeCell ref="B192:B193"/>
    <mergeCell ref="C192:C193"/>
  </mergeCells>
  <printOptions/>
  <pageMargins left="0.75" right="0.75" top="1" bottom="1" header="0.5" footer="0.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GMINY LESZNOWOLA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GMINY LESZNOWOLA</dc:creator>
  <cp:keywords/>
  <dc:description/>
  <cp:lastModifiedBy>UG</cp:lastModifiedBy>
  <cp:lastPrinted>2009-12-18T09:03:37Z</cp:lastPrinted>
  <dcterms:created xsi:type="dcterms:W3CDTF">2002-08-13T10:14:59Z</dcterms:created>
  <dcterms:modified xsi:type="dcterms:W3CDTF">2009-12-30T08:13:06Z</dcterms:modified>
  <cp:category/>
  <cp:version/>
  <cp:contentType/>
  <cp:contentStatus/>
</cp:coreProperties>
</file>