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<sst xmlns="http://schemas.openxmlformats.org/spreadsheetml/2006/main" count="265" uniqueCount="143">
  <si>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</si>
  <si>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</si>
  <si>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</si>
  <si>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</si>
  <si>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</si>
  <si>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</si>
  <si>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</si>
  <si>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</si>
  <si>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</si>
  <si>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</si>
  <si>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</si>
  <si>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</si>
  <si>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</si>
  <si>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</si>
  <si>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</si>
  <si>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</si>
  <si>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</si>
  <si>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</si>
  <si>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</si>
  <si>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</si>
  <si>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</si>
  <si>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</si>
  <si>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</si>
  <si>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</si>
  <si>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</si>
  <si>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</si>
  <si>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</si>
  <si>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</si>
  <si>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</si>
  <si>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</si>
  <si>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</si>
  <si>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</si>
  <si>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</si>
  <si>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</si>
  <si>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</si>
  <si>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</si>
  <si>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</si>
  <si>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</si>
  <si>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</si>
  <si>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</si>
  <si>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</si>
  <si>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</si>
  <si>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</si>
  <si>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</si>
  <si>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</si>
  <si>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</si>
  <si>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</si>
  <si>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</si>
  <si>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</si>
  <si>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</si>
  <si>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</si>
  <si>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</si>
  <si>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</si>
  <si>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</si>
  <si>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</si>
  <si>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</si>
  <si>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</si>
  <si>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</si>
  <si>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</si>
  <si>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</si>
  <si>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</si>
  <si>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</si>
  <si>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</si>
  <si>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</si>
  <si>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</si>
  <si>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</si>
  <si>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1.8</t>
  </si>
  <si>
    <t>Lesznowola - Projekt i budowa oświetlenia ul. Dworkowej  i Słonecznej (pkt świetlne)</t>
  </si>
  <si>
    <t>2012-2014</t>
  </si>
  <si>
    <t>2012-2013</t>
  </si>
  <si>
    <t>4.11</t>
  </si>
  <si>
    <t>4.12</t>
  </si>
  <si>
    <t>4.13</t>
  </si>
  <si>
    <t>4.14</t>
  </si>
  <si>
    <t>4.15</t>
  </si>
  <si>
    <t>4.16</t>
  </si>
  <si>
    <t xml:space="preserve">Mysiadło - Projekt i adaptacja budynku przy ul. Osiedlowej - filia GOPS    </t>
  </si>
  <si>
    <t xml:space="preserve">Łazy - Aktualizacja projektu i budowa świetlicy    </t>
  </si>
  <si>
    <t xml:space="preserve">Nowa Iwiczna - Projekt i budowa obiektu integracji społecznej wraz z zagospodarowaniem terenu                          </t>
  </si>
  <si>
    <t xml:space="preserve">Podolszyn - Budowa świetlicy                    </t>
  </si>
  <si>
    <t>Mysiadło- Projekt i przebudowa ul. Polnej wraz z odwodnieniem</t>
  </si>
  <si>
    <t>2009-2015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</si>
  <si>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</si>
  <si>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</si>
  <si>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</si>
  <si>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</si>
  <si>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</si>
  <si>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Mysiadło- Projekt budowy zbiorników retencyjnych (sztuczne zbiorniki wód opadowych)</t>
  </si>
  <si>
    <t>2010-2013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</si>
  <si>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</si>
  <si>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</si>
  <si>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</si>
  <si>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</si>
  <si>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</si>
  <si>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WYKAZ PRZEDSIĘWZIEĆ MAJĄTKOWYCH GMINY LESZNOWOLA NA LATA 2012-2016 - wg źródeł finansowania - w 2012r.- po zmianach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</si>
  <si>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</si>
  <si>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</si>
  <si>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</si>
  <si>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</si>
  <si>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</si>
  <si>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</si>
  <si>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 xml:space="preserve">                     I etap 55.371.024,-zł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</si>
  <si>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95.771.024,-zł) </t>
    </r>
    <r>
      <rPr>
        <vertAlign val="superscript"/>
        <sz val="7"/>
        <rFont val="Cambria"/>
        <family val="1"/>
      </rPr>
      <t xml:space="preserve">1)                   </t>
    </r>
  </si>
  <si>
    <t>4.20</t>
  </si>
  <si>
    <t>2012-2016</t>
  </si>
  <si>
    <t>2012-2015</t>
  </si>
  <si>
    <t xml:space="preserve">Zgorzała - Budowa świetlicy  II etap                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</si>
  <si>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</si>
  <si>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</si>
  <si>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</si>
  <si>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</si>
  <si>
    <t>Stefanowo- Projekt i przebudowa ul. Uroczej wraz z budową chodnika</t>
  </si>
  <si>
    <t>4.21</t>
  </si>
  <si>
    <t xml:space="preserve"> </t>
  </si>
  <si>
    <t>2009-2016</t>
  </si>
  <si>
    <t>4.22</t>
  </si>
  <si>
    <t>4.23</t>
  </si>
  <si>
    <t>4.24</t>
  </si>
  <si>
    <t>4.25</t>
  </si>
  <si>
    <t>4.26</t>
  </si>
  <si>
    <t>4.27</t>
  </si>
  <si>
    <t>4.28</t>
  </si>
  <si>
    <t>4.29</t>
  </si>
  <si>
    <t>Jazgarzewszczyzna -Projekt budowy ul. Krzywej wraz z kanalizacją deszczową</t>
  </si>
  <si>
    <t>Łazy - Projekt budowy ul. Kwiatowej wraz z kanalizacją deszczową</t>
  </si>
  <si>
    <t>Kolonia Lesznowola - Projekt  i budowa ul. Krótkiej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</si>
  <si>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</si>
  <si>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</si>
  <si>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</si>
  <si>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Nowa Iwiczna - Projekt i rozbudowa ul. Torowej wraz z kanalizacją deszczową</t>
  </si>
  <si>
    <t>Wilcza Góra-Projekt  budowy ul. Przyleśnej wraz z kanalizacją deszczową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</si>
  <si>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</si>
  <si>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</si>
  <si>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 xml:space="preserve">Lesznowola-Projekt i budowa parkingu wraz z odwodnieniem i zjazdem z drogi lokalnej 18 KD G-L przy Zespole Szkół Publicznych 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</si>
  <si>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</si>
  <si>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</si>
  <si>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</si>
  <si>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 xml:space="preserve">Do Uchwały Nr  </t>
  </si>
  <si>
    <t xml:space="preserve">z dnia </t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</si>
  <si>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</rPr>
      <t>( Razem 25.098.602,-zł)</t>
    </r>
  </si>
  <si>
    <t>Kredyt</t>
  </si>
  <si>
    <t>Środki pomocowe,  dotacje i inne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</si>
  <si>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</t>
    </r>
    <r>
      <rPr>
        <sz val="7"/>
        <rFont val="Cambria"/>
        <family val="1"/>
      </rPr>
      <t>( Razem 45.689.433,-zł)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</si>
</sst>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5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thin"/>
      <right/>
      <top style="hair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double"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mediumDashed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vertical="center" wrapText="1"/>
    </xf>
    <xf numFmtId="0" fontId="34" fillId="34" borderId="16" xfId="0" applyFont="1" applyFill="1" applyBorder="1" applyAlignment="1">
      <alignment vertical="center" wrapText="1"/>
    </xf>
    <xf numFmtId="0" fontId="34" fillId="34" borderId="1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3" fontId="11" fillId="0" borderId="19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29" xfId="0" applyFont="1" applyFill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3" fontId="32" fillId="34" borderId="2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3" fontId="8" fillId="0" borderId="4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 wrapText="1"/>
    </xf>
    <xf numFmtId="3" fontId="32" fillId="35" borderId="46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 wrapText="1"/>
    </xf>
    <xf numFmtId="0" fontId="37" fillId="34" borderId="14" xfId="0" applyFont="1" applyFill="1" applyBorder="1" applyAlignment="1">
      <alignment horizontal="left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3" fontId="32" fillId="35" borderId="45" xfId="0" applyNumberFormat="1" applyFont="1" applyFill="1" applyBorder="1" applyAlignment="1">
      <alignment horizontal="center" vertical="center"/>
    </xf>
    <xf numFmtId="3" fontId="32" fillId="35" borderId="49" xfId="0" applyNumberFormat="1" applyFont="1" applyFill="1" applyBorder="1" applyAlignment="1">
      <alignment horizontal="center" vertical="center"/>
    </xf>
    <xf numFmtId="3" fontId="32" fillId="35" borderId="50" xfId="0" applyNumberFormat="1" applyFont="1" applyFill="1" applyBorder="1" applyAlignment="1">
      <alignment horizontal="center" vertical="center"/>
    </xf>
    <xf numFmtId="3" fontId="32" fillId="35" borderId="5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32" fillId="34" borderId="30" xfId="0" applyNumberFormat="1" applyFont="1" applyFill="1" applyBorder="1" applyAlignment="1">
      <alignment horizontal="center" vertical="center"/>
    </xf>
    <xf numFmtId="3" fontId="32" fillId="34" borderId="54" xfId="0" applyNumberFormat="1" applyFont="1" applyFill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3" fontId="36" fillId="0" borderId="29" xfId="0" applyNumberFormat="1" applyFont="1" applyFill="1" applyBorder="1" applyAlignment="1">
      <alignment horizontal="center" vertical="center"/>
    </xf>
    <xf numFmtId="3" fontId="36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36" fillId="0" borderId="57" xfId="0" applyNumberFormat="1" applyFont="1" applyFill="1" applyBorder="1" applyAlignment="1">
      <alignment horizontal="center" vertical="center"/>
    </xf>
    <xf numFmtId="3" fontId="36" fillId="0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36" fillId="0" borderId="59" xfId="0" applyNumberFormat="1" applyFont="1" applyFill="1" applyBorder="1" applyAlignment="1">
      <alignment horizontal="center" vertical="center"/>
    </xf>
    <xf numFmtId="3" fontId="36" fillId="0" borderId="60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36" fillId="0" borderId="61" xfId="0" applyNumberFormat="1" applyFont="1" applyFill="1" applyBorder="1" applyAlignment="1">
      <alignment horizontal="center" vertical="center"/>
    </xf>
    <xf numFmtId="3" fontId="36" fillId="0" borderId="62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36" fillId="0" borderId="67" xfId="0" applyNumberFormat="1" applyFont="1" applyFill="1" applyBorder="1" applyAlignment="1">
      <alignment horizontal="center" vertical="center"/>
    </xf>
    <xf numFmtId="3" fontId="36" fillId="0" borderId="56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11" fillId="0" borderId="71" xfId="0" applyNumberFormat="1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/>
    </xf>
    <xf numFmtId="0" fontId="31" fillId="34" borderId="72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37" fillId="34" borderId="72" xfId="0" applyFont="1" applyFill="1" applyBorder="1" applyAlignment="1">
      <alignment horizontal="left" vertical="center" wrapText="1"/>
    </xf>
    <xf numFmtId="0" fontId="32" fillId="34" borderId="72" xfId="0" applyFont="1" applyFill="1" applyBorder="1" applyAlignment="1">
      <alignment horizontal="center" vertical="center"/>
    </xf>
    <xf numFmtId="3" fontId="33" fillId="34" borderId="7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74" xfId="0" applyFont="1" applyBorder="1" applyAlignment="1">
      <alignment vertical="center" wrapText="1"/>
    </xf>
    <xf numFmtId="0" fontId="8" fillId="0" borderId="0" xfId="0" applyFont="1" applyAlignment="1" quotePrefix="1">
      <alignment horizontal="center" vertical="center"/>
    </xf>
    <xf numFmtId="3" fontId="8" fillId="0" borderId="29" xfId="0" applyNumberFormat="1" applyFont="1" applyFill="1" applyBorder="1" applyAlignment="1" quotePrefix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8" fillId="0" borderId="69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32" fillId="35" borderId="75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3" fontId="11" fillId="0" borderId="78" xfId="0" applyNumberFormat="1" applyFont="1" applyBorder="1" applyAlignment="1">
      <alignment horizontal="center" vertical="center"/>
    </xf>
    <xf numFmtId="3" fontId="11" fillId="0" borderId="79" xfId="0" applyNumberFormat="1" applyFont="1" applyFill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8" fillId="0" borderId="82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" fontId="8" fillId="0" borderId="83" xfId="0" applyNumberFormat="1" applyFont="1" applyBorder="1" applyAlignment="1">
      <alignment horizontal="center" vertical="center"/>
    </xf>
    <xf numFmtId="3" fontId="8" fillId="0" borderId="84" xfId="0" applyNumberFormat="1" applyFont="1" applyFill="1" applyBorder="1" applyAlignment="1">
      <alignment horizontal="center" vertical="center"/>
    </xf>
    <xf numFmtId="3" fontId="36" fillId="0" borderId="84" xfId="0" applyNumberFormat="1" applyFont="1" applyFill="1" applyBorder="1" applyAlignment="1">
      <alignment horizontal="center" vertical="center"/>
    </xf>
    <xf numFmtId="3" fontId="11" fillId="0" borderId="85" xfId="0" applyNumberFormat="1" applyFont="1" applyFill="1" applyBorder="1" applyAlignment="1">
      <alignment horizontal="center" vertical="center"/>
    </xf>
    <xf numFmtId="3" fontId="11" fillId="0" borderId="83" xfId="0" applyNumberFormat="1" applyFont="1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 vertical="center"/>
    </xf>
    <xf numFmtId="3" fontId="36" fillId="0" borderId="52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36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8" fillId="0" borderId="84" xfId="0" applyFont="1" applyBorder="1" applyAlignment="1">
      <alignment vertical="center" wrapText="1"/>
    </xf>
    <xf numFmtId="0" fontId="8" fillId="0" borderId="84" xfId="0" applyFont="1" applyBorder="1" applyAlignment="1">
      <alignment horizontal="center" vertical="center" wrapText="1"/>
    </xf>
    <xf numFmtId="3" fontId="8" fillId="0" borderId="84" xfId="0" applyNumberFormat="1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1" fillId="0" borderId="8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8" fillId="0" borderId="8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9" xfId="0" applyFont="1" applyBorder="1" applyAlignment="1">
      <alignment horizontal="left" vertical="center" wrapText="1"/>
    </xf>
    <xf numFmtId="0" fontId="11" fillId="0" borderId="9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left" vertical="center" wrapText="1"/>
    </xf>
    <xf numFmtId="2" fontId="8" fillId="0" borderId="92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93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34" borderId="94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3" fontId="32" fillId="34" borderId="97" xfId="0" applyNumberFormat="1" applyFont="1" applyFill="1" applyBorder="1" applyAlignment="1">
      <alignment horizontal="center" vertical="center"/>
    </xf>
    <xf numFmtId="3" fontId="32" fillId="34" borderId="67" xfId="0" applyNumberFormat="1" applyFont="1" applyFill="1" applyBorder="1" applyAlignment="1">
      <alignment horizontal="center" vertical="center"/>
    </xf>
    <xf numFmtId="3" fontId="32" fillId="34" borderId="85" xfId="0" applyNumberFormat="1" applyFont="1" applyFill="1" applyBorder="1" applyAlignment="1">
      <alignment horizontal="center" vertical="center"/>
    </xf>
    <xf numFmtId="0" fontId="39" fillId="0" borderId="88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2" fillId="34" borderId="98" xfId="0" applyNumberFormat="1" applyFont="1" applyFill="1" applyBorder="1" applyAlignment="1">
      <alignment horizontal="center" vertical="center"/>
    </xf>
    <xf numFmtId="3" fontId="32" fillId="34" borderId="56" xfId="0" applyNumberFormat="1" applyFont="1" applyFill="1" applyBorder="1" applyAlignment="1">
      <alignment horizontal="center" vertical="center"/>
    </xf>
    <xf numFmtId="3" fontId="32" fillId="34" borderId="8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32" fillId="34" borderId="99" xfId="0" applyNumberFormat="1" applyFont="1" applyFill="1" applyBorder="1" applyAlignment="1">
      <alignment horizontal="center" vertical="center"/>
    </xf>
    <xf numFmtId="3" fontId="32" fillId="34" borderId="32" xfId="0" applyNumberFormat="1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4" fillId="35" borderId="46" xfId="0" applyFont="1" applyFill="1" applyBorder="1" applyAlignment="1">
      <alignment horizontal="center" vertical="center" wrapText="1"/>
    </xf>
    <xf numFmtId="0" fontId="34" fillId="35" borderId="45" xfId="0" applyFont="1" applyFill="1" applyBorder="1" applyAlignment="1">
      <alignment horizontal="center" vertical="center" wrapText="1"/>
    </xf>
    <xf numFmtId="0" fontId="34" fillId="35" borderId="100" xfId="0" applyFont="1" applyFill="1" applyBorder="1" applyAlignment="1">
      <alignment horizontal="center" vertical="center" wrapText="1"/>
    </xf>
    <xf numFmtId="0" fontId="37" fillId="34" borderId="101" xfId="0" applyFont="1" applyFill="1" applyBorder="1" applyAlignment="1">
      <alignment vertical="center" wrapText="1"/>
    </xf>
    <xf numFmtId="0" fontId="37" fillId="34" borderId="88" xfId="0" applyFont="1" applyFill="1" applyBorder="1" applyAlignment="1">
      <alignment vertical="center" wrapText="1"/>
    </xf>
    <xf numFmtId="0" fontId="37" fillId="34" borderId="86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 wrapText="1"/>
    </xf>
    <xf numFmtId="0" fontId="39" fillId="0" borderId="103" xfId="0" applyFont="1" applyBorder="1" applyAlignment="1">
      <alignment horizontal="center" vertical="center" wrapText="1"/>
    </xf>
    <xf numFmtId="3" fontId="32" fillId="34" borderId="104" xfId="0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3" fontId="32" fillId="34" borderId="83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2" fillId="34" borderId="17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40" fillId="0" borderId="103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39" fillId="0" borderId="107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0" fontId="12" fillId="0" borderId="7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34" borderId="95" xfId="0" applyFont="1" applyFill="1" applyBorder="1" applyAlignment="1">
      <alignment horizontal="center" vertical="center" wrapText="1"/>
    </xf>
    <xf numFmtId="3" fontId="32" fillId="34" borderId="108" xfId="0" applyNumberFormat="1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 vertical="center"/>
    </xf>
    <xf numFmtId="3" fontId="32" fillId="34" borderId="8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quotePrefix="1">
      <alignment horizontal="center" vertical="center"/>
    </xf>
    <xf numFmtId="3" fontId="8" fillId="0" borderId="109" xfId="0" applyNumberFormat="1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horizontal="center" vertical="center"/>
    </xf>
    <xf numFmtId="3" fontId="8" fillId="0" borderId="111" xfId="0" applyNumberFormat="1" applyFont="1" applyFill="1" applyBorder="1" applyAlignment="1">
      <alignment horizontal="center" vertical="center"/>
    </xf>
    <xf numFmtId="3" fontId="8" fillId="0" borderId="95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11" fillId="0" borderId="95" xfId="0" applyNumberFormat="1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3" fontId="11" fillId="0" borderId="112" xfId="0" applyNumberFormat="1" applyFont="1" applyFill="1" applyBorder="1" applyAlignment="1">
      <alignment horizontal="center" vertical="center"/>
    </xf>
    <xf numFmtId="3" fontId="32" fillId="34" borderId="95" xfId="0" applyNumberFormat="1" applyFont="1" applyFill="1" applyBorder="1" applyAlignment="1">
      <alignment horizontal="center" vertical="center"/>
    </xf>
    <xf numFmtId="3" fontId="8" fillId="0" borderId="113" xfId="0" applyNumberFormat="1" applyFont="1" applyFill="1" applyBorder="1" applyAlignment="1">
      <alignment horizontal="center" vertical="center"/>
    </xf>
    <xf numFmtId="3" fontId="8" fillId="0" borderId="114" xfId="0" applyNumberFormat="1" applyFont="1" applyFill="1" applyBorder="1" applyAlignment="1">
      <alignment horizontal="center" vertical="center"/>
    </xf>
    <xf numFmtId="3" fontId="8" fillId="0" borderId="115" xfId="0" applyNumberFormat="1" applyFont="1" applyFill="1" applyBorder="1" applyAlignment="1">
      <alignment horizontal="center" vertical="center"/>
    </xf>
    <xf numFmtId="3" fontId="8" fillId="0" borderId="116" xfId="0" applyNumberFormat="1" applyFont="1" applyFill="1" applyBorder="1" applyAlignment="1">
      <alignment horizontal="center" vertical="center"/>
    </xf>
    <xf numFmtId="3" fontId="11" fillId="0" borderId="84" xfId="0" applyNumberFormat="1" applyFont="1" applyFill="1" applyBorder="1" applyAlignment="1">
      <alignment horizontal="center" vertical="center"/>
    </xf>
    <xf numFmtId="3" fontId="11" fillId="0" borderId="117" xfId="0" applyNumberFormat="1" applyFont="1" applyFill="1" applyBorder="1" applyAlignment="1">
      <alignment horizontal="center" vertical="center"/>
    </xf>
    <xf numFmtId="3" fontId="11" fillId="0" borderId="118" xfId="0" applyNumberFormat="1" applyFont="1" applyFill="1" applyBorder="1" applyAlignment="1">
      <alignment horizontal="center" vertical="center"/>
    </xf>
    <xf numFmtId="3" fontId="32" fillId="34" borderId="19" xfId="0" applyNumberFormat="1" applyFont="1" applyFill="1" applyBorder="1" applyAlignment="1">
      <alignment horizontal="center" vertical="center"/>
    </xf>
    <xf numFmtId="3" fontId="32" fillId="34" borderId="119" xfId="0" applyNumberFormat="1" applyFont="1" applyFill="1" applyBorder="1" applyAlignment="1">
      <alignment horizontal="center" vertical="center"/>
    </xf>
    <xf numFmtId="3" fontId="32" fillId="34" borderId="31" xfId="0" applyNumberFormat="1" applyFont="1" applyFill="1" applyBorder="1" applyAlignment="1">
      <alignment horizontal="center" vertical="center"/>
    </xf>
    <xf numFmtId="3" fontId="32" fillId="34" borderId="52" xfId="0" applyNumberFormat="1" applyFont="1" applyFill="1" applyBorder="1" applyAlignment="1">
      <alignment horizontal="center" vertical="center"/>
    </xf>
    <xf numFmtId="3" fontId="32" fillId="34" borderId="44" xfId="0" applyNumberFormat="1" applyFont="1" applyFill="1" applyBorder="1" applyAlignment="1">
      <alignment horizontal="center" vertical="center"/>
    </xf>
    <xf numFmtId="3" fontId="32" fillId="34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showZeros="0" tabSelected="1" zoomScalePageLayoutView="0" workbookViewId="0" topLeftCell="A97">
      <selection activeCell="E116" sqref="D116:E116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6.25390625" style="1" customWidth="1"/>
    <col min="5" max="5" width="7.00390625" style="1" customWidth="1"/>
    <col min="6" max="6" width="9.75390625" style="2" customWidth="1"/>
    <col min="7" max="7" width="8.75390625" style="1" customWidth="1"/>
    <col min="8" max="8" width="7.00390625" style="1" customWidth="1"/>
    <col min="9" max="9" width="7.75390625" style="1" customWidth="1"/>
    <col min="10" max="10" width="8.75390625" style="1" customWidth="1"/>
    <col min="11" max="11" width="8.25390625" style="1" customWidth="1"/>
    <col min="12" max="12" width="8.375" style="1" customWidth="1"/>
    <col min="13" max="13" width="7.00390625" style="1" customWidth="1"/>
    <col min="14" max="14" width="8.125" style="1" customWidth="1"/>
    <col min="15" max="16" width="7.00390625" style="1" customWidth="1"/>
    <col min="17" max="17" width="6.125" style="1" customWidth="1"/>
    <col min="18" max="16384" width="9.125" style="1" customWidth="1"/>
  </cols>
  <sheetData>
    <row r="1" spans="1:17" ht="15.75">
      <c r="A1" s="24"/>
      <c r="B1" s="24"/>
      <c r="C1" s="24"/>
      <c r="D1" s="24"/>
      <c r="E1" s="24"/>
      <c r="F1" s="25"/>
      <c r="G1" s="26"/>
      <c r="H1" s="26"/>
      <c r="I1" s="26"/>
      <c r="J1" s="26"/>
      <c r="K1" s="26" t="s">
        <v>19</v>
      </c>
      <c r="L1" s="26"/>
      <c r="M1" s="26"/>
      <c r="N1" s="24"/>
      <c r="O1" s="24"/>
      <c r="P1" s="24"/>
      <c r="Q1" s="24"/>
    </row>
    <row r="2" spans="1:17" ht="3" customHeight="1">
      <c r="A2" s="24"/>
      <c r="B2" s="24"/>
      <c r="C2" s="24"/>
      <c r="D2" s="24"/>
      <c r="E2" s="24"/>
      <c r="F2" s="25"/>
      <c r="G2" s="24"/>
      <c r="H2" s="24"/>
      <c r="I2" s="27"/>
      <c r="J2" s="27"/>
      <c r="K2" s="24"/>
      <c r="L2" s="24"/>
      <c r="M2" s="24"/>
      <c r="N2" s="24"/>
      <c r="O2" s="24"/>
      <c r="P2" s="24"/>
      <c r="Q2" s="24"/>
    </row>
    <row r="3" spans="1:17" ht="12" customHeight="1">
      <c r="A3" s="24"/>
      <c r="B3" s="24"/>
      <c r="C3" s="24"/>
      <c r="D3" s="24"/>
      <c r="E3" s="24"/>
      <c r="F3" s="25"/>
      <c r="G3" s="27"/>
      <c r="H3" s="27"/>
      <c r="I3" s="27"/>
      <c r="J3" s="27"/>
      <c r="K3" s="27" t="s">
        <v>137</v>
      </c>
      <c r="L3" s="27"/>
      <c r="M3" s="27"/>
      <c r="N3" s="27"/>
      <c r="O3" s="27"/>
      <c r="P3" s="27"/>
      <c r="Q3" s="27"/>
    </row>
    <row r="4" spans="1:17" ht="12" customHeight="1">
      <c r="A4" s="24"/>
      <c r="B4" s="24"/>
      <c r="C4" s="24"/>
      <c r="D4" s="28"/>
      <c r="E4" s="24"/>
      <c r="F4" s="25"/>
      <c r="G4" s="27"/>
      <c r="H4" s="27"/>
      <c r="I4" s="27"/>
      <c r="J4" s="27"/>
      <c r="K4" s="27" t="s">
        <v>10</v>
      </c>
      <c r="L4" s="27"/>
      <c r="M4" s="27"/>
      <c r="N4" s="27"/>
      <c r="O4" s="27"/>
      <c r="P4" s="27"/>
      <c r="Q4" s="27"/>
    </row>
    <row r="5" spans="1:17" ht="11.25" customHeight="1">
      <c r="A5" s="24"/>
      <c r="B5" s="24"/>
      <c r="C5" s="24"/>
      <c r="D5" s="28"/>
      <c r="E5" s="24"/>
      <c r="F5" s="188"/>
      <c r="G5" s="27"/>
      <c r="H5" s="27"/>
      <c r="I5" s="27"/>
      <c r="J5" s="27"/>
      <c r="K5" s="27" t="s">
        <v>138</v>
      </c>
      <c r="L5" s="27"/>
      <c r="M5" s="27"/>
      <c r="N5" s="27"/>
      <c r="O5" s="27"/>
      <c r="P5" s="27"/>
      <c r="Q5" s="27"/>
    </row>
    <row r="6" spans="1:17" ht="4.5" customHeight="1">
      <c r="A6" s="24"/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353" t="s">
        <v>94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</row>
    <row r="8" spans="1:17" ht="2.25" customHeight="1">
      <c r="A8" s="29"/>
      <c r="B8" s="29"/>
      <c r="C8" s="29"/>
      <c r="D8" s="29"/>
      <c r="E8" s="29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9" ht="9" customHeight="1">
      <c r="A9" s="283" t="s">
        <v>2</v>
      </c>
      <c r="B9" s="284" t="s">
        <v>15</v>
      </c>
      <c r="C9" s="285" t="s">
        <v>3</v>
      </c>
      <c r="D9" s="288" t="s">
        <v>4</v>
      </c>
      <c r="E9" s="291" t="s">
        <v>5</v>
      </c>
      <c r="F9" s="294" t="s">
        <v>18</v>
      </c>
      <c r="G9" s="276" t="s">
        <v>8</v>
      </c>
      <c r="H9" s="277"/>
      <c r="I9" s="277"/>
      <c r="J9" s="277"/>
      <c r="K9" s="277"/>
      <c r="L9" s="277"/>
      <c r="M9" s="277"/>
      <c r="N9" s="277"/>
      <c r="O9" s="277"/>
      <c r="P9" s="277"/>
      <c r="Q9" s="278"/>
      <c r="R9" s="1">
        <v>2012</v>
      </c>
      <c r="S9" s="225">
        <f>G13+I13</f>
        <v>17261032</v>
      </c>
    </row>
    <row r="10" spans="1:19" ht="11.25" customHeight="1">
      <c r="A10" s="283"/>
      <c r="B10" s="284"/>
      <c r="C10" s="286"/>
      <c r="D10" s="289"/>
      <c r="E10" s="292"/>
      <c r="F10" s="294"/>
      <c r="G10" s="310">
        <v>2012</v>
      </c>
      <c r="H10" s="366"/>
      <c r="I10" s="311"/>
      <c r="J10" s="310">
        <v>2013</v>
      </c>
      <c r="K10" s="298"/>
      <c r="L10" s="295">
        <v>2014</v>
      </c>
      <c r="M10" s="296"/>
      <c r="N10" s="310">
        <v>2015</v>
      </c>
      <c r="O10" s="298"/>
      <c r="P10" s="310">
        <v>2016</v>
      </c>
      <c r="Q10" s="298"/>
      <c r="R10" s="1">
        <v>2013</v>
      </c>
      <c r="S10" s="225">
        <f>J13+K13</f>
        <v>31051261</v>
      </c>
    </row>
    <row r="11" spans="1:18" ht="8.25" customHeight="1">
      <c r="A11" s="283"/>
      <c r="B11" s="284"/>
      <c r="C11" s="286"/>
      <c r="D11" s="290"/>
      <c r="E11" s="292"/>
      <c r="F11" s="294"/>
      <c r="G11" s="299" t="s">
        <v>12</v>
      </c>
      <c r="H11" s="299" t="s">
        <v>140</v>
      </c>
      <c r="I11" s="301" t="s">
        <v>141</v>
      </c>
      <c r="J11" s="299" t="s">
        <v>12</v>
      </c>
      <c r="K11" s="303" t="s">
        <v>13</v>
      </c>
      <c r="L11" s="299" t="s">
        <v>12</v>
      </c>
      <c r="M11" s="281" t="s">
        <v>13</v>
      </c>
      <c r="N11" s="299" t="s">
        <v>12</v>
      </c>
      <c r="O11" s="281" t="s">
        <v>13</v>
      </c>
      <c r="P11" s="299" t="s">
        <v>12</v>
      </c>
      <c r="Q11" s="301" t="s">
        <v>141</v>
      </c>
      <c r="R11" s="3">
        <v>2014</v>
      </c>
    </row>
    <row r="12" spans="1:18" ht="18.75" customHeight="1" thickBot="1">
      <c r="A12" s="283"/>
      <c r="B12" s="284"/>
      <c r="C12" s="286"/>
      <c r="D12" s="30" t="s">
        <v>6</v>
      </c>
      <c r="E12" s="292"/>
      <c r="F12" s="294"/>
      <c r="G12" s="341"/>
      <c r="H12" s="341"/>
      <c r="I12" s="354"/>
      <c r="J12" s="341"/>
      <c r="K12" s="342"/>
      <c r="L12" s="352"/>
      <c r="M12" s="355"/>
      <c r="N12" s="341"/>
      <c r="O12" s="351"/>
      <c r="P12" s="341"/>
      <c r="Q12" s="354"/>
      <c r="R12" s="1">
        <v>2016</v>
      </c>
    </row>
    <row r="13" spans="1:18" s="3" customFormat="1" ht="8.25" customHeight="1" thickTop="1">
      <c r="A13" s="321" t="s">
        <v>41</v>
      </c>
      <c r="B13" s="21"/>
      <c r="C13" s="21"/>
      <c r="D13" s="335" t="s">
        <v>27</v>
      </c>
      <c r="E13" s="347" t="s">
        <v>93</v>
      </c>
      <c r="F13" s="329">
        <f>SUM(F16:F27)</f>
        <v>74491004</v>
      </c>
      <c r="G13" s="312">
        <f>SUM(G16:G27)</f>
        <v>12803033</v>
      </c>
      <c r="H13" s="367"/>
      <c r="I13" s="329">
        <f>SUM(I16:I27)</f>
        <v>4457999</v>
      </c>
      <c r="J13" s="312">
        <f>SUM(J16:J21)</f>
        <v>5938760</v>
      </c>
      <c r="K13" s="324">
        <f>K17+K20</f>
        <v>25112501</v>
      </c>
      <c r="L13" s="343">
        <f>SUM(L16:L21)</f>
        <v>4500000</v>
      </c>
      <c r="M13" s="343">
        <f>SUM(M16:M21)</f>
        <v>4425000</v>
      </c>
      <c r="N13" s="312">
        <f>SUM(N16:N27)</f>
        <v>6590000</v>
      </c>
      <c r="O13" s="324">
        <f>O17+O20</f>
        <v>0</v>
      </c>
      <c r="P13" s="312">
        <f>SUM(P16:P27)</f>
        <v>1710000</v>
      </c>
      <c r="Q13" s="324">
        <f>Q17+Q20</f>
        <v>0</v>
      </c>
      <c r="R13" s="3">
        <v>2016</v>
      </c>
    </row>
    <row r="14" spans="1:17" s="3" customFormat="1" ht="6.75" customHeight="1">
      <c r="A14" s="322"/>
      <c r="B14" s="22"/>
      <c r="C14" s="22"/>
      <c r="D14" s="336"/>
      <c r="E14" s="348"/>
      <c r="F14" s="330"/>
      <c r="G14" s="313"/>
      <c r="H14" s="368"/>
      <c r="I14" s="330"/>
      <c r="J14" s="313"/>
      <c r="K14" s="325"/>
      <c r="L14" s="344"/>
      <c r="M14" s="344"/>
      <c r="N14" s="313"/>
      <c r="O14" s="325"/>
      <c r="P14" s="313"/>
      <c r="Q14" s="325"/>
    </row>
    <row r="15" spans="1:17" s="3" customFormat="1" ht="12.75" customHeight="1">
      <c r="A15" s="323"/>
      <c r="B15" s="23"/>
      <c r="C15" s="23"/>
      <c r="D15" s="337"/>
      <c r="E15" s="349"/>
      <c r="F15" s="331"/>
      <c r="G15" s="314"/>
      <c r="H15" s="369"/>
      <c r="I15" s="346"/>
      <c r="J15" s="314"/>
      <c r="K15" s="326"/>
      <c r="L15" s="345"/>
      <c r="M15" s="345"/>
      <c r="N15" s="314"/>
      <c r="O15" s="326"/>
      <c r="P15" s="314"/>
      <c r="Q15" s="326"/>
    </row>
    <row r="16" spans="1:18" ht="11.25" customHeight="1">
      <c r="A16" s="317" t="s">
        <v>34</v>
      </c>
      <c r="B16" s="319" t="s">
        <v>1</v>
      </c>
      <c r="C16" s="31">
        <v>6050</v>
      </c>
      <c r="D16" s="338" t="s">
        <v>142</v>
      </c>
      <c r="E16" s="291" t="s">
        <v>93</v>
      </c>
      <c r="F16" s="190">
        <f>SUM(G16:Q16)+1903935</f>
        <v>19626645</v>
      </c>
      <c r="G16" s="189">
        <v>5237710</v>
      </c>
      <c r="H16" s="370"/>
      <c r="I16" s="32"/>
      <c r="J16" s="114">
        <v>485000</v>
      </c>
      <c r="K16" s="131"/>
      <c r="L16" s="114">
        <v>4500000</v>
      </c>
      <c r="M16" s="178"/>
      <c r="N16" s="114">
        <v>6500000</v>
      </c>
      <c r="O16" s="116"/>
      <c r="P16" s="114">
        <v>1000000</v>
      </c>
      <c r="Q16" s="116"/>
      <c r="R16" s="12">
        <f>F16+F17+F18</f>
        <v>45689433</v>
      </c>
    </row>
    <row r="17" spans="1:17" ht="11.25" customHeight="1">
      <c r="A17" s="318"/>
      <c r="B17" s="320"/>
      <c r="C17" s="33">
        <v>6058</v>
      </c>
      <c r="D17" s="339"/>
      <c r="E17" s="292"/>
      <c r="F17" s="191">
        <f>SUM(G17:Q17)</f>
        <v>17760500</v>
      </c>
      <c r="G17" s="159"/>
      <c r="H17" s="371"/>
      <c r="I17" s="34">
        <v>3457999</v>
      </c>
      <c r="J17" s="159"/>
      <c r="K17" s="191">
        <v>9877501</v>
      </c>
      <c r="L17" s="159"/>
      <c r="M17" s="179">
        <v>4425000</v>
      </c>
      <c r="N17" s="159"/>
      <c r="O17" s="160"/>
      <c r="P17" s="159"/>
      <c r="Q17" s="160"/>
    </row>
    <row r="18" spans="1:17" ht="11.25" customHeight="1">
      <c r="A18" s="318"/>
      <c r="B18" s="320"/>
      <c r="C18" s="35">
        <v>6059</v>
      </c>
      <c r="D18" s="339"/>
      <c r="E18" s="292"/>
      <c r="F18" s="192">
        <f>SUM(G18:Q18)+3768987</f>
        <v>8302288</v>
      </c>
      <c r="G18" s="161">
        <v>2079541</v>
      </c>
      <c r="H18" s="372"/>
      <c r="I18" s="36"/>
      <c r="J18" s="161">
        <v>2453760</v>
      </c>
      <c r="K18" s="192"/>
      <c r="L18" s="161"/>
      <c r="M18" s="180"/>
      <c r="N18" s="161"/>
      <c r="O18" s="162"/>
      <c r="P18" s="161"/>
      <c r="Q18" s="162"/>
    </row>
    <row r="19" spans="1:18" ht="11.25" customHeight="1">
      <c r="A19" s="317" t="s">
        <v>35</v>
      </c>
      <c r="B19" s="319" t="s">
        <v>1</v>
      </c>
      <c r="C19" s="31">
        <v>6050</v>
      </c>
      <c r="D19" s="338" t="s">
        <v>139</v>
      </c>
      <c r="E19" s="291" t="s">
        <v>14</v>
      </c>
      <c r="F19" s="32">
        <f>G19+J19+3272700</f>
        <v>5543602</v>
      </c>
      <c r="G19" s="114">
        <v>1590902</v>
      </c>
      <c r="H19" s="242"/>
      <c r="I19" s="32"/>
      <c r="J19" s="114">
        <v>680000</v>
      </c>
      <c r="K19" s="131"/>
      <c r="L19" s="114"/>
      <c r="M19" s="178"/>
      <c r="N19" s="114"/>
      <c r="O19" s="116"/>
      <c r="P19" s="114"/>
      <c r="Q19" s="116"/>
      <c r="R19" s="12">
        <f>F19+F20+F21</f>
        <v>25098602</v>
      </c>
    </row>
    <row r="20" spans="1:17" ht="10.5" customHeight="1">
      <c r="A20" s="318"/>
      <c r="B20" s="320"/>
      <c r="C20" s="33">
        <v>6058</v>
      </c>
      <c r="D20" s="339"/>
      <c r="E20" s="292"/>
      <c r="F20" s="34">
        <f>I20+K20</f>
        <v>16235000</v>
      </c>
      <c r="G20" s="159"/>
      <c r="H20" s="371"/>
      <c r="I20" s="34">
        <v>1000000</v>
      </c>
      <c r="J20" s="159"/>
      <c r="K20" s="191">
        <v>15235000</v>
      </c>
      <c r="L20" s="159"/>
      <c r="M20" s="179"/>
      <c r="N20" s="159"/>
      <c r="O20" s="160"/>
      <c r="P20" s="159"/>
      <c r="Q20" s="160"/>
    </row>
    <row r="21" spans="1:17" ht="10.5" customHeight="1">
      <c r="A21" s="318"/>
      <c r="B21" s="320"/>
      <c r="C21" s="37">
        <v>6059</v>
      </c>
      <c r="D21" s="339"/>
      <c r="E21" s="292"/>
      <c r="F21" s="38">
        <f>G21+J21</f>
        <v>3320000</v>
      </c>
      <c r="G21" s="134">
        <v>1000000</v>
      </c>
      <c r="H21" s="373"/>
      <c r="I21" s="38"/>
      <c r="J21" s="134">
        <v>2320000</v>
      </c>
      <c r="K21" s="135"/>
      <c r="L21" s="134"/>
      <c r="M21" s="181"/>
      <c r="N21" s="134"/>
      <c r="O21" s="163"/>
      <c r="P21" s="134"/>
      <c r="Q21" s="163"/>
    </row>
    <row r="22" spans="1:17" ht="29.25" customHeight="1">
      <c r="A22" s="39" t="s">
        <v>36</v>
      </c>
      <c r="B22" s="40" t="s">
        <v>1</v>
      </c>
      <c r="C22" s="39">
        <v>6050</v>
      </c>
      <c r="D22" s="41" t="s">
        <v>32</v>
      </c>
      <c r="E22" s="42" t="s">
        <v>17</v>
      </c>
      <c r="F22" s="43">
        <f>G22+3641</f>
        <v>129101</v>
      </c>
      <c r="G22" s="157">
        <v>125460</v>
      </c>
      <c r="H22" s="374"/>
      <c r="I22" s="43"/>
      <c r="J22" s="157"/>
      <c r="K22" s="120"/>
      <c r="L22" s="157"/>
      <c r="M22" s="182"/>
      <c r="N22" s="157"/>
      <c r="O22" s="121"/>
      <c r="P22" s="157"/>
      <c r="Q22" s="121"/>
    </row>
    <row r="23" spans="1:17" ht="40.5" customHeight="1">
      <c r="A23" s="39" t="s">
        <v>37</v>
      </c>
      <c r="B23" s="40" t="s">
        <v>1</v>
      </c>
      <c r="C23" s="39">
        <v>6050</v>
      </c>
      <c r="D23" s="41" t="s">
        <v>31</v>
      </c>
      <c r="E23" s="42" t="s">
        <v>17</v>
      </c>
      <c r="F23" s="43">
        <f>G23+3604</f>
        <v>247937</v>
      </c>
      <c r="G23" s="157">
        <v>244333</v>
      </c>
      <c r="H23" s="374"/>
      <c r="I23" s="43"/>
      <c r="J23" s="157"/>
      <c r="K23" s="120"/>
      <c r="L23" s="157" t="s">
        <v>113</v>
      </c>
      <c r="M23" s="182"/>
      <c r="N23" s="157"/>
      <c r="O23" s="121"/>
      <c r="P23" s="157"/>
      <c r="Q23" s="121"/>
    </row>
    <row r="24" spans="1:17" ht="28.5" customHeight="1">
      <c r="A24" s="39" t="s">
        <v>38</v>
      </c>
      <c r="B24" s="44">
        <v>90001</v>
      </c>
      <c r="C24" s="45">
        <v>6050</v>
      </c>
      <c r="D24" s="168" t="s">
        <v>87</v>
      </c>
      <c r="E24" s="261" t="s">
        <v>104</v>
      </c>
      <c r="F24" s="48">
        <f>G24+N24+P24</f>
        <v>298000</v>
      </c>
      <c r="G24" s="49">
        <v>98000</v>
      </c>
      <c r="H24" s="64"/>
      <c r="I24" s="32"/>
      <c r="J24" s="153"/>
      <c r="K24" s="120"/>
      <c r="L24" s="153"/>
      <c r="M24" s="78"/>
      <c r="N24" s="153">
        <v>50000</v>
      </c>
      <c r="O24" s="121"/>
      <c r="P24" s="153">
        <v>150000</v>
      </c>
      <c r="Q24" s="121"/>
    </row>
    <row r="25" spans="1:17" ht="21" customHeight="1">
      <c r="A25" s="39" t="s">
        <v>39</v>
      </c>
      <c r="B25" s="39">
        <v>90001</v>
      </c>
      <c r="C25" s="39">
        <v>6050</v>
      </c>
      <c r="D25" s="41" t="s">
        <v>20</v>
      </c>
      <c r="E25" s="42" t="s">
        <v>17</v>
      </c>
      <c r="F25" s="50">
        <f>G25+844</f>
        <v>2344906</v>
      </c>
      <c r="G25" s="49">
        <v>2344062</v>
      </c>
      <c r="H25" s="64"/>
      <c r="I25" s="54"/>
      <c r="J25" s="164"/>
      <c r="K25" s="121"/>
      <c r="L25" s="164"/>
      <c r="M25" s="183"/>
      <c r="N25" s="164"/>
      <c r="O25" s="121"/>
      <c r="P25" s="164"/>
      <c r="Q25" s="121"/>
    </row>
    <row r="26" spans="1:17" ht="39" customHeight="1">
      <c r="A26" s="39" t="s">
        <v>40</v>
      </c>
      <c r="B26" s="98">
        <v>90001</v>
      </c>
      <c r="C26" s="45">
        <v>6050</v>
      </c>
      <c r="D26" s="177" t="s">
        <v>92</v>
      </c>
      <c r="E26" s="261" t="s">
        <v>104</v>
      </c>
      <c r="F26" s="48">
        <f>G26+N26+P26</f>
        <v>337515</v>
      </c>
      <c r="G26" s="49">
        <v>37515</v>
      </c>
      <c r="H26" s="64"/>
      <c r="I26" s="54"/>
      <c r="J26" s="164"/>
      <c r="K26" s="121"/>
      <c r="L26" s="164"/>
      <c r="M26" s="183"/>
      <c r="N26" s="122">
        <v>20000</v>
      </c>
      <c r="O26" s="120"/>
      <c r="P26" s="122">
        <v>280000</v>
      </c>
      <c r="Q26" s="121"/>
    </row>
    <row r="27" spans="1:17" ht="43.5" customHeight="1">
      <c r="A27" s="39" t="s">
        <v>66</v>
      </c>
      <c r="B27" s="44">
        <v>90001</v>
      </c>
      <c r="C27" s="45">
        <v>6050</v>
      </c>
      <c r="D27" s="14" t="s">
        <v>86</v>
      </c>
      <c r="E27" s="261" t="s">
        <v>104</v>
      </c>
      <c r="F27" s="48">
        <f>G27+N27+P27</f>
        <v>345510</v>
      </c>
      <c r="G27" s="49">
        <v>45510</v>
      </c>
      <c r="H27" s="64"/>
      <c r="I27" s="54">
        <v>0</v>
      </c>
      <c r="J27" s="165"/>
      <c r="K27" s="121"/>
      <c r="L27" s="165"/>
      <c r="M27" s="167"/>
      <c r="N27" s="122">
        <v>20000</v>
      </c>
      <c r="O27" s="120"/>
      <c r="P27" s="122">
        <v>280000</v>
      </c>
      <c r="Q27" s="121"/>
    </row>
    <row r="28" spans="1:17" s="3" customFormat="1" ht="13.5" customHeight="1">
      <c r="A28" s="96" t="s">
        <v>42</v>
      </c>
      <c r="B28" s="19"/>
      <c r="C28" s="18"/>
      <c r="D28" s="95" t="s">
        <v>7</v>
      </c>
      <c r="E28" s="20" t="s">
        <v>24</v>
      </c>
      <c r="F28" s="387">
        <f>SUM(F29:F31,F39:F43)</f>
        <v>14109061</v>
      </c>
      <c r="G28" s="388">
        <f>SUM(G29:G31,G39:G43)</f>
        <v>2475285</v>
      </c>
      <c r="H28" s="389"/>
      <c r="I28" s="387">
        <f>SUM(I29:I31,I39:I43)</f>
        <v>0</v>
      </c>
      <c r="J28" s="388">
        <f>SUM(J29:J31,J39:J43)</f>
        <v>5945000</v>
      </c>
      <c r="K28" s="390">
        <f>SUM(K29:K31,K39:K43)</f>
        <v>0</v>
      </c>
      <c r="L28" s="391">
        <f>SUM(L29:L31,L39:L43)</f>
        <v>2600000</v>
      </c>
      <c r="M28" s="387"/>
      <c r="N28" s="388">
        <f>SUM(N29:N31,N39:N43)</f>
        <v>2800000</v>
      </c>
      <c r="O28" s="392">
        <f>SUM(O29:O40,O41:O43)</f>
        <v>0</v>
      </c>
      <c r="P28" s="388">
        <f>SUM(P29:P31,P39:P43)</f>
        <v>0</v>
      </c>
      <c r="Q28" s="392">
        <f>SUM(Q29:Q40,Q41:Q43)</f>
        <v>0</v>
      </c>
    </row>
    <row r="29" spans="1:17" s="3" customFormat="1" ht="29.25" customHeight="1">
      <c r="A29" s="45" t="s">
        <v>43</v>
      </c>
      <c r="B29" s="45">
        <v>70005</v>
      </c>
      <c r="C29" s="45">
        <v>6050</v>
      </c>
      <c r="D29" s="53" t="s">
        <v>28</v>
      </c>
      <c r="E29" s="47" t="s">
        <v>68</v>
      </c>
      <c r="F29" s="48">
        <f>G29+J29+L29</f>
        <v>2542000</v>
      </c>
      <c r="G29" s="49">
        <v>97000</v>
      </c>
      <c r="H29" s="64"/>
      <c r="I29" s="54"/>
      <c r="J29" s="49">
        <v>445000</v>
      </c>
      <c r="K29" s="166"/>
      <c r="L29" s="49">
        <v>2000000</v>
      </c>
      <c r="M29" s="184"/>
      <c r="N29" s="49"/>
      <c r="O29" s="166"/>
      <c r="P29" s="49"/>
      <c r="Q29" s="166"/>
    </row>
    <row r="30" spans="1:17" s="3" customFormat="1" ht="20.25" customHeight="1">
      <c r="A30" s="109" t="s">
        <v>44</v>
      </c>
      <c r="B30" s="109">
        <v>85219</v>
      </c>
      <c r="C30" s="31">
        <v>6050</v>
      </c>
      <c r="D30" s="111" t="s">
        <v>76</v>
      </c>
      <c r="E30" s="169" t="s">
        <v>88</v>
      </c>
      <c r="F30" s="54">
        <f>G30+J30+70070</f>
        <v>1370070</v>
      </c>
      <c r="G30" s="55">
        <v>800000</v>
      </c>
      <c r="H30" s="375"/>
      <c r="I30" s="54"/>
      <c r="J30" s="55">
        <v>500000</v>
      </c>
      <c r="K30" s="116"/>
      <c r="L30" s="55"/>
      <c r="M30" s="185"/>
      <c r="N30" s="55"/>
      <c r="O30" s="116"/>
      <c r="P30" s="55"/>
      <c r="Q30" s="116"/>
    </row>
    <row r="31" spans="1:17" s="3" customFormat="1" ht="22.5" customHeight="1">
      <c r="A31" s="39" t="s">
        <v>45</v>
      </c>
      <c r="B31" s="39">
        <v>90015</v>
      </c>
      <c r="C31" s="39">
        <v>6050</v>
      </c>
      <c r="D31" s="106" t="s">
        <v>67</v>
      </c>
      <c r="E31" s="42" t="s">
        <v>17</v>
      </c>
      <c r="F31" s="50">
        <f>G31+9645</f>
        <v>151645</v>
      </c>
      <c r="G31" s="51">
        <v>142000</v>
      </c>
      <c r="H31" s="376"/>
      <c r="I31" s="126"/>
      <c r="J31" s="51"/>
      <c r="K31" s="127"/>
      <c r="L31" s="51"/>
      <c r="M31" s="186"/>
      <c r="N31" s="51"/>
      <c r="O31" s="127"/>
      <c r="P31" s="51"/>
      <c r="Q31" s="127"/>
    </row>
    <row r="32" spans="1:17" s="3" customFormat="1" ht="9.75" customHeight="1" hidden="1">
      <c r="A32" s="65"/>
      <c r="B32" s="65"/>
      <c r="C32" s="65"/>
      <c r="D32" s="66"/>
      <c r="E32" s="67"/>
      <c r="F32" s="68"/>
      <c r="G32" s="59"/>
      <c r="H32" s="59"/>
      <c r="I32" s="69"/>
      <c r="J32" s="59"/>
      <c r="K32" s="69"/>
      <c r="L32" s="69"/>
      <c r="M32" s="69"/>
      <c r="N32" s="59"/>
      <c r="O32" s="59"/>
      <c r="P32" s="59"/>
      <c r="Q32" s="69"/>
    </row>
    <row r="33" spans="1:17" s="3" customFormat="1" ht="21.75" customHeight="1">
      <c r="A33" s="60"/>
      <c r="B33" s="60"/>
      <c r="C33" s="60"/>
      <c r="D33" s="61"/>
      <c r="E33" s="62"/>
      <c r="F33" s="63"/>
      <c r="G33" s="64"/>
      <c r="H33" s="64"/>
      <c r="I33" s="52"/>
      <c r="J33" s="64"/>
      <c r="K33" s="52"/>
      <c r="L33" s="52"/>
      <c r="M33" s="52"/>
      <c r="N33" s="64"/>
      <c r="O33" s="64"/>
      <c r="P33" s="64"/>
      <c r="Q33" s="52"/>
    </row>
    <row r="34" spans="1:17" s="3" customFormat="1" ht="8.25" customHeight="1">
      <c r="A34" s="65"/>
      <c r="B34" s="65"/>
      <c r="C34" s="65"/>
      <c r="D34" s="66"/>
      <c r="E34" s="67"/>
      <c r="F34" s="68"/>
      <c r="G34" s="59"/>
      <c r="H34" s="59"/>
      <c r="I34" s="69"/>
      <c r="J34" s="59"/>
      <c r="K34" s="69"/>
      <c r="L34" s="69"/>
      <c r="M34" s="69"/>
      <c r="N34" s="59"/>
      <c r="O34" s="59"/>
      <c r="P34" s="59"/>
      <c r="Q34" s="69"/>
    </row>
    <row r="35" spans="1:17" s="3" customFormat="1" ht="12.75" customHeight="1">
      <c r="A35" s="283" t="s">
        <v>2</v>
      </c>
      <c r="B35" s="284" t="s">
        <v>15</v>
      </c>
      <c r="C35" s="285" t="s">
        <v>3</v>
      </c>
      <c r="D35" s="288" t="s">
        <v>4</v>
      </c>
      <c r="E35" s="291" t="s">
        <v>5</v>
      </c>
      <c r="F35" s="294" t="s">
        <v>18</v>
      </c>
      <c r="G35" s="276" t="s">
        <v>8</v>
      </c>
      <c r="H35" s="277"/>
      <c r="I35" s="277"/>
      <c r="J35" s="277"/>
      <c r="K35" s="277"/>
      <c r="L35" s="277"/>
      <c r="M35" s="277"/>
      <c r="N35" s="277"/>
      <c r="O35" s="277"/>
      <c r="P35" s="277"/>
      <c r="Q35" s="278"/>
    </row>
    <row r="36" spans="1:17" s="3" customFormat="1" ht="12.75" customHeight="1">
      <c r="A36" s="283"/>
      <c r="B36" s="284"/>
      <c r="C36" s="286"/>
      <c r="D36" s="289"/>
      <c r="E36" s="292"/>
      <c r="F36" s="294"/>
      <c r="G36" s="310">
        <v>2012</v>
      </c>
      <c r="H36" s="366"/>
      <c r="I36" s="311"/>
      <c r="J36" s="310">
        <v>2013</v>
      </c>
      <c r="K36" s="298"/>
      <c r="L36" s="295">
        <v>2014</v>
      </c>
      <c r="M36" s="296"/>
      <c r="N36" s="297">
        <v>2015</v>
      </c>
      <c r="O36" s="298"/>
      <c r="P36" s="297">
        <v>2016</v>
      </c>
      <c r="Q36" s="298"/>
    </row>
    <row r="37" spans="1:17" s="3" customFormat="1" ht="11.25" customHeight="1">
      <c r="A37" s="283"/>
      <c r="B37" s="284"/>
      <c r="C37" s="286"/>
      <c r="D37" s="290"/>
      <c r="E37" s="292"/>
      <c r="F37" s="294"/>
      <c r="G37" s="299" t="s">
        <v>12</v>
      </c>
      <c r="H37" s="299" t="s">
        <v>140</v>
      </c>
      <c r="I37" s="301" t="s">
        <v>13</v>
      </c>
      <c r="J37" s="299" t="s">
        <v>12</v>
      </c>
      <c r="K37" s="303" t="s">
        <v>13</v>
      </c>
      <c r="L37" s="299" t="s">
        <v>12</v>
      </c>
      <c r="M37" s="281" t="s">
        <v>13</v>
      </c>
      <c r="N37" s="279" t="s">
        <v>12</v>
      </c>
      <c r="O37" s="281" t="s">
        <v>13</v>
      </c>
      <c r="P37" s="279" t="s">
        <v>12</v>
      </c>
      <c r="Q37" s="281" t="s">
        <v>13</v>
      </c>
    </row>
    <row r="38" spans="1:17" s="3" customFormat="1" ht="16.5" customHeight="1" thickBot="1">
      <c r="A38" s="340"/>
      <c r="B38" s="291"/>
      <c r="C38" s="286"/>
      <c r="D38" s="30" t="s">
        <v>6</v>
      </c>
      <c r="E38" s="292"/>
      <c r="F38" s="350"/>
      <c r="G38" s="309"/>
      <c r="H38" s="341"/>
      <c r="I38" s="308"/>
      <c r="J38" s="309"/>
      <c r="K38" s="356"/>
      <c r="L38" s="352"/>
      <c r="M38" s="355"/>
      <c r="N38" s="315"/>
      <c r="O38" s="316"/>
      <c r="P38" s="315"/>
      <c r="Q38" s="316"/>
    </row>
    <row r="39" spans="1:17" s="3" customFormat="1" ht="17.25" customHeight="1" thickTop="1">
      <c r="A39" s="262" t="s">
        <v>46</v>
      </c>
      <c r="B39" s="109">
        <v>92109</v>
      </c>
      <c r="C39" s="31">
        <v>6050</v>
      </c>
      <c r="D39" s="111" t="s">
        <v>77</v>
      </c>
      <c r="E39" s="110" t="s">
        <v>25</v>
      </c>
      <c r="F39" s="54">
        <f>L39+J39+G39+4880</f>
        <v>1504880</v>
      </c>
      <c r="G39" s="49">
        <v>150000</v>
      </c>
      <c r="H39" s="64"/>
      <c r="I39" s="54"/>
      <c r="J39" s="49">
        <v>1000000</v>
      </c>
      <c r="K39" s="116"/>
      <c r="L39" s="49">
        <v>350000</v>
      </c>
      <c r="M39" s="99"/>
      <c r="N39" s="55"/>
      <c r="O39" s="116"/>
      <c r="P39" s="55"/>
      <c r="Q39" s="116"/>
    </row>
    <row r="40" spans="1:17" s="3" customFormat="1" ht="18" customHeight="1">
      <c r="A40" s="262" t="s">
        <v>47</v>
      </c>
      <c r="B40" s="109">
        <v>92109</v>
      </c>
      <c r="C40" s="31">
        <v>6050</v>
      </c>
      <c r="D40" s="208" t="s">
        <v>109</v>
      </c>
      <c r="E40" s="207" t="s">
        <v>110</v>
      </c>
      <c r="F40" s="54">
        <f>L40+J40+G40+6541</f>
        <v>42826</v>
      </c>
      <c r="G40" s="55">
        <v>36285</v>
      </c>
      <c r="H40" s="375"/>
      <c r="I40" s="54"/>
      <c r="J40" s="49"/>
      <c r="K40" s="116"/>
      <c r="L40" s="49"/>
      <c r="M40" s="99"/>
      <c r="N40" s="55"/>
      <c r="O40" s="116"/>
      <c r="P40" s="55"/>
      <c r="Q40" s="116"/>
    </row>
    <row r="41" spans="1:17" s="3" customFormat="1" ht="30.75" customHeight="1">
      <c r="A41" s="262" t="s">
        <v>48</v>
      </c>
      <c r="B41" s="109">
        <v>92109</v>
      </c>
      <c r="C41" s="31">
        <v>6050</v>
      </c>
      <c r="D41" s="111" t="s">
        <v>78</v>
      </c>
      <c r="E41" s="113" t="s">
        <v>81</v>
      </c>
      <c r="F41" s="54">
        <f>N41+132980</f>
        <v>2932980</v>
      </c>
      <c r="G41" s="70"/>
      <c r="H41" s="377"/>
      <c r="I41" s="54"/>
      <c r="J41" s="70"/>
      <c r="K41" s="116"/>
      <c r="L41" s="70"/>
      <c r="M41" s="100"/>
      <c r="N41" s="114">
        <v>2800000</v>
      </c>
      <c r="O41" s="116"/>
      <c r="P41" s="114"/>
      <c r="Q41" s="116"/>
    </row>
    <row r="42" spans="1:17" s="3" customFormat="1" ht="17.25" customHeight="1">
      <c r="A42" s="262" t="s">
        <v>49</v>
      </c>
      <c r="B42" s="203">
        <v>92109</v>
      </c>
      <c r="C42" s="31">
        <v>6050</v>
      </c>
      <c r="D42" s="205" t="s">
        <v>79</v>
      </c>
      <c r="E42" s="202" t="s">
        <v>25</v>
      </c>
      <c r="F42" s="71">
        <f>L42+J42+G42+64660</f>
        <v>1964660</v>
      </c>
      <c r="G42" s="115">
        <v>150000</v>
      </c>
      <c r="H42" s="378"/>
      <c r="I42" s="71"/>
      <c r="J42" s="115">
        <v>1500000</v>
      </c>
      <c r="K42" s="128"/>
      <c r="L42" s="115">
        <v>250000</v>
      </c>
      <c r="M42" s="101"/>
      <c r="N42" s="72"/>
      <c r="O42" s="128"/>
      <c r="P42" s="72"/>
      <c r="Q42" s="128"/>
    </row>
    <row r="43" spans="1:17" s="3" customFormat="1" ht="18" customHeight="1">
      <c r="A43" s="262" t="s">
        <v>50</v>
      </c>
      <c r="B43" s="109">
        <v>92109</v>
      </c>
      <c r="C43" s="31">
        <v>6050</v>
      </c>
      <c r="D43" s="205" t="s">
        <v>106</v>
      </c>
      <c r="E43" s="202" t="s">
        <v>69</v>
      </c>
      <c r="F43" s="71">
        <f>L43+J43+G43</f>
        <v>3600000</v>
      </c>
      <c r="G43" s="115">
        <v>1100000</v>
      </c>
      <c r="H43" s="378"/>
      <c r="I43" s="71"/>
      <c r="J43" s="115">
        <v>2500000</v>
      </c>
      <c r="K43" s="128"/>
      <c r="L43" s="115"/>
      <c r="M43" s="101"/>
      <c r="N43" s="72"/>
      <c r="O43" s="128"/>
      <c r="P43" s="72"/>
      <c r="Q43" s="128"/>
    </row>
    <row r="44" spans="1:17" s="3" customFormat="1" ht="26.25" customHeight="1">
      <c r="A44" s="97" t="s">
        <v>51</v>
      </c>
      <c r="B44" s="73"/>
      <c r="C44" s="74"/>
      <c r="D44" s="94" t="s">
        <v>11</v>
      </c>
      <c r="E44" s="73" t="s">
        <v>24</v>
      </c>
      <c r="F44" s="75">
        <f aca="true" t="shared" si="0" ref="F44:L44">SUM(F45:F53)</f>
        <v>97471085</v>
      </c>
      <c r="G44" s="129">
        <f t="shared" si="0"/>
        <v>16697000</v>
      </c>
      <c r="H44" s="379">
        <f>H45</f>
        <v>10000000</v>
      </c>
      <c r="I44" s="75">
        <f t="shared" si="0"/>
        <v>0</v>
      </c>
      <c r="J44" s="129">
        <f t="shared" si="0"/>
        <v>26700000</v>
      </c>
      <c r="K44" s="130">
        <f t="shared" si="0"/>
        <v>0</v>
      </c>
      <c r="L44" s="129">
        <f t="shared" si="0"/>
        <v>11400000</v>
      </c>
      <c r="M44" s="130"/>
      <c r="N44" s="129">
        <f>SUM(N45:N53)</f>
        <v>20000000</v>
      </c>
      <c r="O44" s="130">
        <f>SUM(O45:O53)</f>
        <v>9000000</v>
      </c>
      <c r="P44" s="129">
        <f>SUM(P45:P53)</f>
        <v>0</v>
      </c>
      <c r="Q44" s="130">
        <f>SUM(Q45:Q53)</f>
        <v>0</v>
      </c>
    </row>
    <row r="45" spans="1:18" s="3" customFormat="1" ht="15.75" customHeight="1">
      <c r="A45" s="317" t="s">
        <v>52</v>
      </c>
      <c r="B45" s="317">
        <v>80101</v>
      </c>
      <c r="C45" s="31">
        <v>6050</v>
      </c>
      <c r="D45" s="338" t="s">
        <v>102</v>
      </c>
      <c r="E45" s="291" t="s">
        <v>24</v>
      </c>
      <c r="F45" s="32">
        <f>J45+G45+3611024+H45</f>
        <v>54671024</v>
      </c>
      <c r="G45" s="114">
        <v>16060000</v>
      </c>
      <c r="H45" s="242">
        <v>10000000</v>
      </c>
      <c r="I45" s="32"/>
      <c r="J45" s="114">
        <v>25000000</v>
      </c>
      <c r="K45" s="131"/>
      <c r="L45" s="132"/>
      <c r="M45" s="133"/>
      <c r="N45" s="132"/>
      <c r="O45" s="131"/>
      <c r="P45" s="132"/>
      <c r="Q45" s="131"/>
      <c r="R45" s="199">
        <f>F45+F46+F47</f>
        <v>54671024</v>
      </c>
    </row>
    <row r="46" spans="1:17" s="3" customFormat="1" ht="14.25" customHeight="1">
      <c r="A46" s="318"/>
      <c r="B46" s="318"/>
      <c r="C46" s="33">
        <v>6058</v>
      </c>
      <c r="D46" s="339"/>
      <c r="E46" s="292"/>
      <c r="F46" s="38"/>
      <c r="G46" s="134"/>
      <c r="H46" s="373"/>
      <c r="I46" s="38"/>
      <c r="J46" s="134"/>
      <c r="K46" s="135"/>
      <c r="L46" s="136"/>
      <c r="M46" s="137"/>
      <c r="N46" s="136"/>
      <c r="O46" s="135"/>
      <c r="P46" s="136"/>
      <c r="Q46" s="135"/>
    </row>
    <row r="47" spans="1:17" s="3" customFormat="1" ht="14.25" customHeight="1" thickBot="1">
      <c r="A47" s="318"/>
      <c r="B47" s="318"/>
      <c r="C47" s="79">
        <v>6059</v>
      </c>
      <c r="D47" s="80" t="s">
        <v>101</v>
      </c>
      <c r="E47" s="292"/>
      <c r="F47" s="81"/>
      <c r="G47" s="138"/>
      <c r="H47" s="380"/>
      <c r="I47" s="81"/>
      <c r="J47" s="138"/>
      <c r="K47" s="139"/>
      <c r="L47" s="140"/>
      <c r="M47" s="141"/>
      <c r="N47" s="140"/>
      <c r="O47" s="139"/>
      <c r="P47" s="140"/>
      <c r="Q47" s="139"/>
    </row>
    <row r="48" spans="1:17" s="3" customFormat="1" ht="13.5" customHeight="1">
      <c r="A48" s="318"/>
      <c r="B48" s="318"/>
      <c r="C48" s="82">
        <v>6058</v>
      </c>
      <c r="D48" s="83" t="s">
        <v>22</v>
      </c>
      <c r="E48" s="292"/>
      <c r="F48" s="84">
        <v>4000000</v>
      </c>
      <c r="G48" s="142"/>
      <c r="H48" s="381"/>
      <c r="I48" s="84"/>
      <c r="J48" s="142"/>
      <c r="K48" s="143"/>
      <c r="L48" s="144"/>
      <c r="M48" s="145"/>
      <c r="N48" s="144"/>
      <c r="O48" s="143">
        <v>4000000</v>
      </c>
      <c r="P48" s="144"/>
      <c r="Q48" s="143"/>
    </row>
    <row r="49" spans="1:17" s="3" customFormat="1" ht="15" customHeight="1" thickBot="1">
      <c r="A49" s="318"/>
      <c r="B49" s="318"/>
      <c r="C49" s="85">
        <v>6059</v>
      </c>
      <c r="D49" s="80"/>
      <c r="E49" s="292"/>
      <c r="F49" s="86">
        <v>16400000</v>
      </c>
      <c r="G49" s="146"/>
      <c r="H49" s="382"/>
      <c r="I49" s="86"/>
      <c r="J49" s="146"/>
      <c r="K49" s="147"/>
      <c r="L49" s="146">
        <v>6400000</v>
      </c>
      <c r="M49" s="148"/>
      <c r="N49" s="146">
        <v>10000000</v>
      </c>
      <c r="O49" s="147"/>
      <c r="P49" s="146"/>
      <c r="Q49" s="147"/>
    </row>
    <row r="50" spans="1:17" s="3" customFormat="1" ht="14.25" customHeight="1">
      <c r="A50" s="318"/>
      <c r="B50" s="318"/>
      <c r="C50" s="82">
        <v>6058</v>
      </c>
      <c r="D50" s="83" t="s">
        <v>23</v>
      </c>
      <c r="E50" s="292"/>
      <c r="F50" s="84">
        <v>5000000</v>
      </c>
      <c r="G50" s="142"/>
      <c r="H50" s="381"/>
      <c r="I50" s="84"/>
      <c r="J50" s="142"/>
      <c r="K50" s="143"/>
      <c r="L50" s="142"/>
      <c r="M50" s="149"/>
      <c r="N50" s="142"/>
      <c r="O50" s="143">
        <v>5000000</v>
      </c>
      <c r="P50" s="142"/>
      <c r="Q50" s="143"/>
    </row>
    <row r="51" spans="1:17" s="3" customFormat="1" ht="13.5" customHeight="1" thickBot="1">
      <c r="A51" s="56"/>
      <c r="B51" s="56"/>
      <c r="C51" s="85">
        <v>6059</v>
      </c>
      <c r="D51" s="87"/>
      <c r="E51" s="57"/>
      <c r="F51" s="88">
        <v>15000000</v>
      </c>
      <c r="G51" s="150"/>
      <c r="H51" s="383"/>
      <c r="I51" s="88"/>
      <c r="J51" s="150"/>
      <c r="K51" s="151"/>
      <c r="L51" s="150">
        <v>5000000</v>
      </c>
      <c r="M51" s="152"/>
      <c r="N51" s="150">
        <v>10000000</v>
      </c>
      <c r="O51" s="151"/>
      <c r="P51" s="150"/>
      <c r="Q51" s="151"/>
    </row>
    <row r="52" spans="1:17" s="3" customFormat="1" ht="35.25" customHeight="1">
      <c r="A52" s="76" t="s">
        <v>53</v>
      </c>
      <c r="B52" s="76">
        <v>80101</v>
      </c>
      <c r="C52" s="77">
        <v>6050</v>
      </c>
      <c r="D52" s="272" t="s">
        <v>133</v>
      </c>
      <c r="E52" s="77" t="s">
        <v>17</v>
      </c>
      <c r="F52" s="78">
        <f>G52+861</f>
        <v>330861</v>
      </c>
      <c r="G52" s="153">
        <v>330000</v>
      </c>
      <c r="H52" s="245"/>
      <c r="I52" s="124"/>
      <c r="J52" s="154"/>
      <c r="K52" s="125"/>
      <c r="L52" s="155"/>
      <c r="M52" s="156"/>
      <c r="N52" s="155"/>
      <c r="O52" s="125"/>
      <c r="P52" s="155"/>
      <c r="Q52" s="125"/>
    </row>
    <row r="53" spans="1:17" s="3" customFormat="1" ht="22.5" customHeight="1">
      <c r="A53" s="44" t="s">
        <v>54</v>
      </c>
      <c r="B53" s="44">
        <v>80104</v>
      </c>
      <c r="C53" s="44">
        <v>6050</v>
      </c>
      <c r="D53" s="46" t="s">
        <v>9</v>
      </c>
      <c r="E53" s="89" t="s">
        <v>21</v>
      </c>
      <c r="F53" s="32">
        <f>J53+G53+62200</f>
        <v>2069200</v>
      </c>
      <c r="G53" s="153">
        <v>307000</v>
      </c>
      <c r="H53" s="242"/>
      <c r="I53" s="239"/>
      <c r="J53" s="153">
        <v>1700000</v>
      </c>
      <c r="K53" s="119"/>
      <c r="L53" s="240"/>
      <c r="M53" s="241"/>
      <c r="N53" s="240"/>
      <c r="O53" s="119"/>
      <c r="P53" s="240"/>
      <c r="Q53" s="119"/>
    </row>
    <row r="54" spans="1:17" s="3" customFormat="1" ht="33.75" customHeight="1">
      <c r="A54" s="60"/>
      <c r="B54" s="60"/>
      <c r="C54" s="60"/>
      <c r="D54" s="61"/>
      <c r="E54" s="62"/>
      <c r="F54" s="93"/>
      <c r="G54" s="242"/>
      <c r="H54" s="242"/>
      <c r="I54" s="197"/>
      <c r="J54" s="242"/>
      <c r="K54" s="197"/>
      <c r="L54" s="243"/>
      <c r="M54" s="243"/>
      <c r="N54" s="243"/>
      <c r="O54" s="197"/>
      <c r="P54" s="243"/>
      <c r="Q54" s="197"/>
    </row>
    <row r="55" spans="1:17" s="3" customFormat="1" ht="33.75" customHeight="1">
      <c r="A55" s="65"/>
      <c r="B55" s="65"/>
      <c r="C55" s="65"/>
      <c r="D55" s="66"/>
      <c r="E55" s="67"/>
      <c r="F55" s="244"/>
      <c r="G55" s="245"/>
      <c r="H55" s="245"/>
      <c r="I55" s="246"/>
      <c r="J55" s="245"/>
      <c r="K55" s="246"/>
      <c r="L55" s="247"/>
      <c r="M55" s="247"/>
      <c r="N55" s="247"/>
      <c r="O55" s="246"/>
      <c r="P55" s="247"/>
      <c r="Q55" s="246"/>
    </row>
    <row r="56" spans="1:17" s="3" customFormat="1" ht="33.75" customHeight="1">
      <c r="A56" s="65"/>
      <c r="B56" s="65"/>
      <c r="C56" s="65"/>
      <c r="D56" s="66"/>
      <c r="E56" s="67"/>
      <c r="F56" s="244"/>
      <c r="G56" s="245"/>
      <c r="H56" s="245"/>
      <c r="I56" s="246"/>
      <c r="J56" s="245"/>
      <c r="K56" s="246"/>
      <c r="L56" s="247"/>
      <c r="M56" s="247"/>
      <c r="N56" s="247"/>
      <c r="O56" s="246"/>
      <c r="P56" s="247"/>
      <c r="Q56" s="246"/>
    </row>
    <row r="57" spans="1:17" s="3" customFormat="1" ht="22.5" customHeight="1">
      <c r="A57" s="65"/>
      <c r="B57" s="65"/>
      <c r="C57" s="65"/>
      <c r="D57" s="66"/>
      <c r="E57" s="67"/>
      <c r="F57" s="244"/>
      <c r="G57" s="245"/>
      <c r="H57" s="245"/>
      <c r="I57" s="246"/>
      <c r="J57" s="245"/>
      <c r="K57" s="246"/>
      <c r="L57" s="247"/>
      <c r="M57" s="247"/>
      <c r="N57" s="247"/>
      <c r="O57" s="246"/>
      <c r="P57" s="247"/>
      <c r="Q57" s="246"/>
    </row>
    <row r="58" spans="1:17" s="3" customFormat="1" ht="33.75" customHeight="1">
      <c r="A58" s="65"/>
      <c r="B58" s="65"/>
      <c r="C58" s="65"/>
      <c r="D58" s="66"/>
      <c r="E58" s="67"/>
      <c r="F58" s="244"/>
      <c r="G58" s="245"/>
      <c r="H58" s="245"/>
      <c r="I58" s="246"/>
      <c r="J58" s="245"/>
      <c r="K58" s="246"/>
      <c r="L58" s="247"/>
      <c r="M58" s="247"/>
      <c r="N58" s="247"/>
      <c r="O58" s="246"/>
      <c r="P58" s="247"/>
      <c r="Q58" s="246"/>
    </row>
    <row r="59" spans="1:17" s="3" customFormat="1" ht="16.5" customHeight="1">
      <c r="A59" s="65"/>
      <c r="B59" s="65"/>
      <c r="C59" s="65"/>
      <c r="D59" s="66"/>
      <c r="E59" s="67"/>
      <c r="F59" s="244"/>
      <c r="G59" s="245"/>
      <c r="H59" s="245"/>
      <c r="I59" s="246"/>
      <c r="J59" s="245"/>
      <c r="K59" s="246"/>
      <c r="L59" s="247"/>
      <c r="M59" s="247"/>
      <c r="N59" s="247"/>
      <c r="O59" s="246"/>
      <c r="P59" s="247"/>
      <c r="Q59" s="246"/>
    </row>
    <row r="60" spans="1:17" s="3" customFormat="1" ht="4.5" customHeight="1">
      <c r="A60" s="248"/>
      <c r="B60" s="248"/>
      <c r="C60" s="248"/>
      <c r="D60" s="249"/>
      <c r="E60" s="250"/>
      <c r="F60" s="251"/>
      <c r="G60" s="231"/>
      <c r="H60" s="231"/>
      <c r="I60" s="252"/>
      <c r="J60" s="231"/>
      <c r="K60" s="252"/>
      <c r="L60" s="232"/>
      <c r="M60" s="232"/>
      <c r="N60" s="232"/>
      <c r="O60" s="252"/>
      <c r="P60" s="232"/>
      <c r="Q60" s="252"/>
    </row>
    <row r="61" spans="1:17" s="3" customFormat="1" ht="13.5" customHeight="1">
      <c r="A61" s="283" t="s">
        <v>2</v>
      </c>
      <c r="B61" s="284" t="s">
        <v>15</v>
      </c>
      <c r="C61" s="285" t="s">
        <v>3</v>
      </c>
      <c r="D61" s="288" t="s">
        <v>4</v>
      </c>
      <c r="E61" s="291" t="s">
        <v>5</v>
      </c>
      <c r="F61" s="294" t="s">
        <v>18</v>
      </c>
      <c r="G61" s="276" t="s">
        <v>8</v>
      </c>
      <c r="H61" s="277"/>
      <c r="I61" s="277"/>
      <c r="J61" s="277"/>
      <c r="K61" s="277"/>
      <c r="L61" s="277"/>
      <c r="M61" s="277"/>
      <c r="N61" s="277"/>
      <c r="O61" s="277"/>
      <c r="P61" s="277"/>
      <c r="Q61" s="278"/>
    </row>
    <row r="62" spans="1:17" s="3" customFormat="1" ht="12" customHeight="1">
      <c r="A62" s="283"/>
      <c r="B62" s="284"/>
      <c r="C62" s="286"/>
      <c r="D62" s="289"/>
      <c r="E62" s="292"/>
      <c r="F62" s="294"/>
      <c r="G62" s="310">
        <v>2012</v>
      </c>
      <c r="H62" s="366"/>
      <c r="I62" s="311"/>
      <c r="J62" s="310">
        <v>2013</v>
      </c>
      <c r="K62" s="298"/>
      <c r="L62" s="295">
        <v>2014</v>
      </c>
      <c r="M62" s="296"/>
      <c r="N62" s="297">
        <v>2015</v>
      </c>
      <c r="O62" s="298"/>
      <c r="P62" s="297">
        <v>2016</v>
      </c>
      <c r="Q62" s="298"/>
    </row>
    <row r="63" spans="1:17" s="3" customFormat="1" ht="22.5" customHeight="1">
      <c r="A63" s="283"/>
      <c r="B63" s="284"/>
      <c r="C63" s="286"/>
      <c r="D63" s="290"/>
      <c r="E63" s="292"/>
      <c r="F63" s="294"/>
      <c r="G63" s="299" t="s">
        <v>12</v>
      </c>
      <c r="H63" s="299" t="s">
        <v>140</v>
      </c>
      <c r="I63" s="301" t="s">
        <v>13</v>
      </c>
      <c r="J63" s="299" t="s">
        <v>12</v>
      </c>
      <c r="K63" s="303" t="s">
        <v>13</v>
      </c>
      <c r="L63" s="299" t="s">
        <v>12</v>
      </c>
      <c r="M63" s="281" t="s">
        <v>13</v>
      </c>
      <c r="N63" s="279" t="s">
        <v>12</v>
      </c>
      <c r="O63" s="281" t="s">
        <v>13</v>
      </c>
      <c r="P63" s="279" t="s">
        <v>12</v>
      </c>
      <c r="Q63" s="281" t="s">
        <v>13</v>
      </c>
    </row>
    <row r="64" spans="1:17" s="3" customFormat="1" ht="13.5" customHeight="1" thickBot="1">
      <c r="A64" s="340"/>
      <c r="B64" s="291"/>
      <c r="C64" s="286"/>
      <c r="D64" s="30" t="s">
        <v>6</v>
      </c>
      <c r="E64" s="292"/>
      <c r="F64" s="350"/>
      <c r="G64" s="309"/>
      <c r="H64" s="341"/>
      <c r="I64" s="308"/>
      <c r="J64" s="309"/>
      <c r="K64" s="304"/>
      <c r="L64" s="305"/>
      <c r="M64" s="306"/>
      <c r="N64" s="280"/>
      <c r="O64" s="282"/>
      <c r="P64" s="315"/>
      <c r="Q64" s="316"/>
    </row>
    <row r="65" spans="1:17" s="3" customFormat="1" ht="14.25" customHeight="1" thickTop="1">
      <c r="A65" s="170" t="s">
        <v>55</v>
      </c>
      <c r="B65" s="171"/>
      <c r="C65" s="172"/>
      <c r="D65" s="173" t="s">
        <v>16</v>
      </c>
      <c r="E65" s="174" t="s">
        <v>114</v>
      </c>
      <c r="F65" s="175">
        <f>SUM(F66:F79,F87:F97,F106:F110)</f>
        <v>23857507</v>
      </c>
      <c r="G65" s="175">
        <f>SUM(G66:G79,G87:G97,G106:G110)</f>
        <v>8840406</v>
      </c>
      <c r="H65" s="175"/>
      <c r="I65" s="175">
        <f>SUM(I66:I79,I87:I97,I106:I110)</f>
        <v>7318</v>
      </c>
      <c r="J65" s="175">
        <f>SUM(J66:J79,J87:J97,J106:J110)</f>
        <v>9233356</v>
      </c>
      <c r="K65" s="175">
        <f>SUM(K66:K79,K87:K97,K106:K110)</f>
        <v>880889</v>
      </c>
      <c r="L65" s="175">
        <f>SUM(L66:L79,L87:L97,L106:L110)</f>
        <v>1724900</v>
      </c>
      <c r="M65" s="175">
        <f>SUM(M66:M79,M87:M97,M106:M110)</f>
        <v>141100</v>
      </c>
      <c r="N65" s="175">
        <f>SUM(N66:N79,N87:N97,N106:N110)</f>
        <v>46900</v>
      </c>
      <c r="O65" s="175">
        <f>SUM(O66:O79,O87:O97,O106:O110)</f>
        <v>39100</v>
      </c>
      <c r="P65" s="175">
        <f>SUM(P66:P79,P87:P97,P106:P110)</f>
        <v>650000</v>
      </c>
      <c r="Q65" s="175">
        <f>SUM(Q66:Q79,Q87:Q97,Q106:Q110)</f>
        <v>0</v>
      </c>
    </row>
    <row r="66" spans="1:17" s="3" customFormat="1" ht="35.25" customHeight="1">
      <c r="A66" s="45" t="s">
        <v>89</v>
      </c>
      <c r="B66" s="107">
        <v>60016</v>
      </c>
      <c r="C66" s="45">
        <v>6050</v>
      </c>
      <c r="D66" s="13" t="s">
        <v>95</v>
      </c>
      <c r="E66" s="47" t="s">
        <v>69</v>
      </c>
      <c r="F66" s="48">
        <f>G66+J66</f>
        <v>85000</v>
      </c>
      <c r="G66" s="49">
        <v>10000</v>
      </c>
      <c r="H66" s="64"/>
      <c r="I66" s="54">
        <v>0</v>
      </c>
      <c r="J66" s="122">
        <v>75000</v>
      </c>
      <c r="K66" s="120"/>
      <c r="L66" s="118"/>
      <c r="M66" s="119"/>
      <c r="N66" s="117"/>
      <c r="O66" s="43"/>
      <c r="P66" s="118"/>
      <c r="Q66" s="120"/>
    </row>
    <row r="67" spans="1:17" s="3" customFormat="1" ht="35.25" customHeight="1">
      <c r="A67" s="260" t="s">
        <v>56</v>
      </c>
      <c r="B67" s="262">
        <v>60016</v>
      </c>
      <c r="C67" s="260">
        <v>6050</v>
      </c>
      <c r="D67" s="14" t="s">
        <v>123</v>
      </c>
      <c r="E67" s="259" t="s">
        <v>69</v>
      </c>
      <c r="F67" s="48">
        <f>G67+J67</f>
        <v>85000</v>
      </c>
      <c r="G67" s="90">
        <v>5000</v>
      </c>
      <c r="H67" s="64"/>
      <c r="I67" s="54"/>
      <c r="J67" s="122">
        <v>80000</v>
      </c>
      <c r="K67" s="131"/>
      <c r="L67" s="118"/>
      <c r="M67" s="119"/>
      <c r="N67" s="117"/>
      <c r="O67" s="32"/>
      <c r="P67" s="118"/>
      <c r="Q67" s="131"/>
    </row>
    <row r="68" spans="1:17" s="3" customFormat="1" ht="27" customHeight="1">
      <c r="A68" s="275" t="s">
        <v>57</v>
      </c>
      <c r="B68" s="39">
        <v>60016</v>
      </c>
      <c r="C68" s="39">
        <v>6050</v>
      </c>
      <c r="D68" s="267" t="s">
        <v>99</v>
      </c>
      <c r="E68" s="201" t="s">
        <v>29</v>
      </c>
      <c r="F68" s="50">
        <f>G68+J68+541582</f>
        <v>8736782</v>
      </c>
      <c r="G68" s="51">
        <v>3500000</v>
      </c>
      <c r="H68" s="376"/>
      <c r="I68" s="50"/>
      <c r="J68" s="193">
        <v>4695200</v>
      </c>
      <c r="K68" s="120"/>
      <c r="L68" s="195"/>
      <c r="M68" s="158"/>
      <c r="N68" s="123"/>
      <c r="O68" s="43"/>
      <c r="P68" s="195"/>
      <c r="Q68" s="120"/>
    </row>
    <row r="69" spans="1:17" s="3" customFormat="1" ht="26.25" customHeight="1">
      <c r="A69" s="275" t="s">
        <v>58</v>
      </c>
      <c r="B69" s="204">
        <v>60016</v>
      </c>
      <c r="C69" s="204">
        <v>6050</v>
      </c>
      <c r="D69" s="268" t="s">
        <v>100</v>
      </c>
      <c r="E69" s="206" t="s">
        <v>26</v>
      </c>
      <c r="F69" s="58">
        <f>G69+J69+L69+150269</f>
        <v>1060269</v>
      </c>
      <c r="G69" s="233">
        <v>10000</v>
      </c>
      <c r="H69" s="384"/>
      <c r="I69" s="234"/>
      <c r="J69" s="235">
        <v>200000</v>
      </c>
      <c r="K69" s="228"/>
      <c r="L69" s="236">
        <v>700000</v>
      </c>
      <c r="M69" s="229"/>
      <c r="N69" s="237"/>
      <c r="O69" s="230"/>
      <c r="P69" s="238"/>
      <c r="Q69" s="120"/>
    </row>
    <row r="70" spans="1:17" s="3" customFormat="1" ht="32.25" customHeight="1">
      <c r="A70" s="275" t="s">
        <v>59</v>
      </c>
      <c r="B70" s="44">
        <v>60016</v>
      </c>
      <c r="C70" s="45">
        <v>6050</v>
      </c>
      <c r="D70" s="41" t="s">
        <v>135</v>
      </c>
      <c r="E70" s="261" t="s">
        <v>29</v>
      </c>
      <c r="F70" s="48">
        <f>G70+22814+J70</f>
        <v>597814</v>
      </c>
      <c r="G70" s="49">
        <v>20295</v>
      </c>
      <c r="H70" s="64"/>
      <c r="I70" s="54"/>
      <c r="J70" s="122">
        <v>554705</v>
      </c>
      <c r="K70" s="120"/>
      <c r="L70" s="118"/>
      <c r="M70" s="119"/>
      <c r="N70" s="117"/>
      <c r="O70" s="43"/>
      <c r="P70" s="118"/>
      <c r="Q70" s="120"/>
    </row>
    <row r="71" spans="1:17" s="3" customFormat="1" ht="54" customHeight="1">
      <c r="A71" s="275" t="s">
        <v>60</v>
      </c>
      <c r="B71" s="262">
        <v>60016</v>
      </c>
      <c r="C71" s="260">
        <v>6050</v>
      </c>
      <c r="D71" s="274" t="s">
        <v>131</v>
      </c>
      <c r="E71" s="261" t="s">
        <v>69</v>
      </c>
      <c r="F71" s="48">
        <f>G71+J71</f>
        <v>55000</v>
      </c>
      <c r="G71" s="49">
        <v>5000</v>
      </c>
      <c r="H71" s="64"/>
      <c r="I71" s="54"/>
      <c r="J71" s="122">
        <v>50000</v>
      </c>
      <c r="K71" s="120"/>
      <c r="L71" s="118"/>
      <c r="M71" s="119"/>
      <c r="N71" s="117"/>
      <c r="O71" s="43"/>
      <c r="P71" s="118"/>
      <c r="Q71" s="120"/>
    </row>
    <row r="72" spans="1:17" s="3" customFormat="1" ht="39" customHeight="1">
      <c r="A72" s="275" t="s">
        <v>61</v>
      </c>
      <c r="B72" s="107">
        <v>60016</v>
      </c>
      <c r="C72" s="45">
        <v>6050</v>
      </c>
      <c r="D72" s="273" t="s">
        <v>136</v>
      </c>
      <c r="E72" s="47" t="s">
        <v>69</v>
      </c>
      <c r="F72" s="48">
        <v>110000</v>
      </c>
      <c r="G72" s="49">
        <v>10000</v>
      </c>
      <c r="H72" s="64"/>
      <c r="I72" s="54"/>
      <c r="J72" s="122">
        <v>100000</v>
      </c>
      <c r="K72" s="120"/>
      <c r="L72" s="118"/>
      <c r="M72" s="119"/>
      <c r="N72" s="117"/>
      <c r="O72" s="43"/>
      <c r="P72" s="118"/>
      <c r="Q72" s="120"/>
    </row>
    <row r="73" spans="1:17" s="3" customFormat="1" ht="26.25" customHeight="1">
      <c r="A73" s="275" t="s">
        <v>62</v>
      </c>
      <c r="B73" s="262">
        <v>60016</v>
      </c>
      <c r="C73" s="260">
        <v>6050</v>
      </c>
      <c r="D73" s="17" t="s">
        <v>124</v>
      </c>
      <c r="E73" s="261" t="s">
        <v>69</v>
      </c>
      <c r="F73" s="48">
        <f>G73+J73</f>
        <v>75000</v>
      </c>
      <c r="G73" s="49">
        <v>5000</v>
      </c>
      <c r="H73" s="64"/>
      <c r="I73" s="54"/>
      <c r="J73" s="122">
        <v>70000</v>
      </c>
      <c r="K73" s="120"/>
      <c r="L73" s="118"/>
      <c r="M73" s="119"/>
      <c r="N73" s="117"/>
      <c r="O73" s="43"/>
      <c r="P73" s="118"/>
      <c r="Q73" s="120"/>
    </row>
    <row r="74" spans="1:17" s="3" customFormat="1" ht="36" customHeight="1">
      <c r="A74" s="275" t="s">
        <v>63</v>
      </c>
      <c r="B74" s="266">
        <v>60016</v>
      </c>
      <c r="C74" s="265">
        <v>6050</v>
      </c>
      <c r="D74" s="17" t="s">
        <v>132</v>
      </c>
      <c r="E74" s="270" t="s">
        <v>69</v>
      </c>
      <c r="F74" s="48">
        <f>G74+J74</f>
        <v>65000</v>
      </c>
      <c r="G74" s="49">
        <v>5000</v>
      </c>
      <c r="H74" s="64"/>
      <c r="I74" s="54"/>
      <c r="J74" s="122">
        <v>60000</v>
      </c>
      <c r="K74" s="120"/>
      <c r="L74" s="118"/>
      <c r="M74" s="119"/>
      <c r="N74" s="117"/>
      <c r="O74" s="43"/>
      <c r="P74" s="118"/>
      <c r="Q74" s="120"/>
    </row>
    <row r="75" spans="1:17" s="3" customFormat="1" ht="21.75" customHeight="1">
      <c r="A75" s="275" t="s">
        <v>64</v>
      </c>
      <c r="B75" s="44">
        <v>60016</v>
      </c>
      <c r="C75" s="45">
        <v>6050</v>
      </c>
      <c r="D75" s="16" t="s">
        <v>125</v>
      </c>
      <c r="E75" s="47" t="s">
        <v>104</v>
      </c>
      <c r="F75" s="48">
        <f>G75+N75+P75</f>
        <v>230000</v>
      </c>
      <c r="G75" s="49">
        <v>60000</v>
      </c>
      <c r="H75" s="64"/>
      <c r="I75" s="54"/>
      <c r="J75" s="118"/>
      <c r="K75" s="120"/>
      <c r="L75" s="118"/>
      <c r="M75" s="119"/>
      <c r="N75" s="226">
        <v>20000</v>
      </c>
      <c r="O75" s="43"/>
      <c r="P75" s="122">
        <v>150000</v>
      </c>
      <c r="Q75" s="120"/>
    </row>
    <row r="76" spans="1:17" s="3" customFormat="1" ht="21.75" customHeight="1">
      <c r="A76" s="275" t="s">
        <v>70</v>
      </c>
      <c r="B76" s="44">
        <v>60016</v>
      </c>
      <c r="C76" s="45">
        <v>6050</v>
      </c>
      <c r="D76" s="14" t="s">
        <v>85</v>
      </c>
      <c r="E76" s="261" t="s">
        <v>21</v>
      </c>
      <c r="F76" s="48">
        <f>G76+67650+J76</f>
        <v>1237650</v>
      </c>
      <c r="G76" s="49">
        <v>791000</v>
      </c>
      <c r="H76" s="64"/>
      <c r="I76" s="54"/>
      <c r="J76" s="122">
        <v>379000</v>
      </c>
      <c r="K76" s="120"/>
      <c r="L76" s="118"/>
      <c r="M76" s="119"/>
      <c r="N76" s="117"/>
      <c r="O76" s="43"/>
      <c r="P76" s="118"/>
      <c r="Q76" s="120"/>
    </row>
    <row r="77" spans="1:17" s="3" customFormat="1" ht="12.75" customHeight="1">
      <c r="A77" s="275" t="s">
        <v>71</v>
      </c>
      <c r="B77" s="107">
        <v>60016</v>
      </c>
      <c r="C77" s="45">
        <v>6050</v>
      </c>
      <c r="D77" s="14" t="s">
        <v>82</v>
      </c>
      <c r="E77" s="47" t="s">
        <v>69</v>
      </c>
      <c r="F77" s="48">
        <f>G77+J77</f>
        <v>905000</v>
      </c>
      <c r="G77" s="49">
        <v>300000</v>
      </c>
      <c r="H77" s="64"/>
      <c r="I77" s="54"/>
      <c r="J77" s="122">
        <v>605000</v>
      </c>
      <c r="K77" s="120"/>
      <c r="L77" s="118"/>
      <c r="M77" s="119"/>
      <c r="N77" s="117"/>
      <c r="O77" s="43"/>
      <c r="P77" s="118"/>
      <c r="Q77" s="120"/>
    </row>
    <row r="78" spans="1:17" s="3" customFormat="1" ht="26.25" customHeight="1">
      <c r="A78" s="275" t="s">
        <v>72</v>
      </c>
      <c r="B78" s="107">
        <v>60016</v>
      </c>
      <c r="C78" s="45">
        <v>6050</v>
      </c>
      <c r="D78" s="14" t="s">
        <v>83</v>
      </c>
      <c r="E78" s="47" t="s">
        <v>69</v>
      </c>
      <c r="F78" s="48">
        <v>840000</v>
      </c>
      <c r="G78" s="49">
        <v>300000</v>
      </c>
      <c r="H78" s="64"/>
      <c r="I78" s="54"/>
      <c r="J78" s="122">
        <v>540000</v>
      </c>
      <c r="K78" s="120"/>
      <c r="L78" s="118"/>
      <c r="M78" s="119"/>
      <c r="N78" s="117"/>
      <c r="O78" s="43"/>
      <c r="P78" s="118"/>
      <c r="Q78" s="120"/>
    </row>
    <row r="79" spans="1:17" s="3" customFormat="1" ht="12.75" customHeight="1">
      <c r="A79" s="275" t="s">
        <v>73</v>
      </c>
      <c r="B79" s="107">
        <v>60016</v>
      </c>
      <c r="C79" s="45">
        <v>6050</v>
      </c>
      <c r="D79" s="14" t="s">
        <v>84</v>
      </c>
      <c r="E79" s="47" t="s">
        <v>69</v>
      </c>
      <c r="F79" s="48">
        <f>G79+J79</f>
        <v>710000</v>
      </c>
      <c r="G79" s="49">
        <v>196000</v>
      </c>
      <c r="H79" s="64"/>
      <c r="I79" s="54"/>
      <c r="J79" s="122">
        <v>514000</v>
      </c>
      <c r="K79" s="120"/>
      <c r="L79" s="118"/>
      <c r="M79" s="119"/>
      <c r="N79" s="117"/>
      <c r="O79" s="43"/>
      <c r="P79" s="118"/>
      <c r="Q79" s="120"/>
    </row>
    <row r="80" spans="1:17" s="3" customFormat="1" ht="12.75" customHeight="1">
      <c r="A80" s="60"/>
      <c r="B80" s="60"/>
      <c r="C80" s="60"/>
      <c r="D80" s="198"/>
      <c r="E80" s="62"/>
      <c r="F80" s="63"/>
      <c r="G80" s="64"/>
      <c r="H80" s="64"/>
      <c r="I80" s="63"/>
      <c r="J80" s="93"/>
      <c r="K80" s="93"/>
      <c r="L80" s="197"/>
      <c r="M80" s="197"/>
      <c r="N80" s="197"/>
      <c r="O80" s="93"/>
      <c r="P80" s="197"/>
      <c r="Q80" s="93"/>
    </row>
    <row r="81" spans="1:17" s="3" customFormat="1" ht="12.75" customHeight="1">
      <c r="A81" s="65"/>
      <c r="B81" s="65"/>
      <c r="C81" s="65"/>
      <c r="D81" s="269"/>
      <c r="E81" s="67"/>
      <c r="F81" s="68"/>
      <c r="G81" s="59"/>
      <c r="H81" s="59"/>
      <c r="I81" s="68"/>
      <c r="J81" s="244"/>
      <c r="K81" s="244"/>
      <c r="L81" s="246"/>
      <c r="M81" s="246"/>
      <c r="N81" s="246"/>
      <c r="O81" s="244"/>
      <c r="P81" s="246"/>
      <c r="Q81" s="244"/>
    </row>
    <row r="82" spans="1:17" s="3" customFormat="1" ht="12.75" customHeight="1">
      <c r="A82" s="65"/>
      <c r="B82" s="65"/>
      <c r="C82" s="65"/>
      <c r="D82" s="269"/>
      <c r="E82" s="67"/>
      <c r="F82" s="68"/>
      <c r="G82" s="59"/>
      <c r="H82" s="59"/>
      <c r="I82" s="68"/>
      <c r="J82" s="244"/>
      <c r="K82" s="244"/>
      <c r="L82" s="246"/>
      <c r="M82" s="246"/>
      <c r="N82" s="246"/>
      <c r="O82" s="244"/>
      <c r="P82" s="246"/>
      <c r="Q82" s="244"/>
    </row>
    <row r="83" spans="1:17" s="3" customFormat="1" ht="12.75" customHeight="1">
      <c r="A83" s="283" t="s">
        <v>2</v>
      </c>
      <c r="B83" s="284" t="s">
        <v>15</v>
      </c>
      <c r="C83" s="285" t="s">
        <v>3</v>
      </c>
      <c r="D83" s="288" t="s">
        <v>4</v>
      </c>
      <c r="E83" s="291" t="s">
        <v>5</v>
      </c>
      <c r="F83" s="294" t="s">
        <v>18</v>
      </c>
      <c r="G83" s="276" t="s">
        <v>8</v>
      </c>
      <c r="H83" s="277"/>
      <c r="I83" s="277"/>
      <c r="J83" s="277"/>
      <c r="K83" s="277"/>
      <c r="L83" s="277"/>
      <c r="M83" s="277"/>
      <c r="N83" s="277"/>
      <c r="O83" s="277"/>
      <c r="P83" s="277"/>
      <c r="Q83" s="278"/>
    </row>
    <row r="84" spans="1:17" s="3" customFormat="1" ht="12.75" customHeight="1">
      <c r="A84" s="283"/>
      <c r="B84" s="284"/>
      <c r="C84" s="286"/>
      <c r="D84" s="289"/>
      <c r="E84" s="292"/>
      <c r="F84" s="294"/>
      <c r="G84" s="310">
        <v>2012</v>
      </c>
      <c r="H84" s="366"/>
      <c r="I84" s="311"/>
      <c r="J84" s="310">
        <v>2013</v>
      </c>
      <c r="K84" s="298"/>
      <c r="L84" s="295">
        <v>2014</v>
      </c>
      <c r="M84" s="296"/>
      <c r="N84" s="297">
        <v>2015</v>
      </c>
      <c r="O84" s="298"/>
      <c r="P84" s="297">
        <v>2016</v>
      </c>
      <c r="Q84" s="298"/>
    </row>
    <row r="85" spans="1:17" s="3" customFormat="1" ht="12.75" customHeight="1">
      <c r="A85" s="283"/>
      <c r="B85" s="284"/>
      <c r="C85" s="286"/>
      <c r="D85" s="290"/>
      <c r="E85" s="292"/>
      <c r="F85" s="294"/>
      <c r="G85" s="299" t="s">
        <v>12</v>
      </c>
      <c r="H85" s="299" t="s">
        <v>140</v>
      </c>
      <c r="I85" s="301" t="s">
        <v>13</v>
      </c>
      <c r="J85" s="299" t="s">
        <v>12</v>
      </c>
      <c r="K85" s="303" t="s">
        <v>13</v>
      </c>
      <c r="L85" s="299" t="s">
        <v>12</v>
      </c>
      <c r="M85" s="281" t="s">
        <v>13</v>
      </c>
      <c r="N85" s="279" t="s">
        <v>12</v>
      </c>
      <c r="O85" s="281" t="s">
        <v>13</v>
      </c>
      <c r="P85" s="279" t="s">
        <v>12</v>
      </c>
      <c r="Q85" s="281" t="s">
        <v>13</v>
      </c>
    </row>
    <row r="86" spans="1:17" s="3" customFormat="1" ht="21" customHeight="1" thickBot="1">
      <c r="A86" s="283"/>
      <c r="B86" s="284"/>
      <c r="C86" s="287"/>
      <c r="D86" s="264" t="s">
        <v>6</v>
      </c>
      <c r="E86" s="293"/>
      <c r="F86" s="294"/>
      <c r="G86" s="300"/>
      <c r="H86" s="341"/>
      <c r="I86" s="302"/>
      <c r="J86" s="300"/>
      <c r="K86" s="304"/>
      <c r="L86" s="305"/>
      <c r="M86" s="306"/>
      <c r="N86" s="280"/>
      <c r="O86" s="282"/>
      <c r="P86" s="280"/>
      <c r="Q86" s="282"/>
    </row>
    <row r="87" spans="1:17" s="3" customFormat="1" ht="57" customHeight="1" thickTop="1">
      <c r="A87" s="275" t="s">
        <v>74</v>
      </c>
      <c r="B87" s="262">
        <v>60016</v>
      </c>
      <c r="C87" s="260">
        <v>6050</v>
      </c>
      <c r="D87" s="14" t="s">
        <v>126</v>
      </c>
      <c r="E87" s="261" t="s">
        <v>69</v>
      </c>
      <c r="F87" s="48">
        <f>G87+J87</f>
        <v>62667</v>
      </c>
      <c r="G87" s="49">
        <v>2667</v>
      </c>
      <c r="H87" s="64"/>
      <c r="I87" s="54"/>
      <c r="J87" s="122">
        <v>60000</v>
      </c>
      <c r="K87" s="120"/>
      <c r="L87" s="118"/>
      <c r="M87" s="119"/>
      <c r="N87" s="117"/>
      <c r="O87" s="43"/>
      <c r="P87" s="118"/>
      <c r="Q87" s="120"/>
    </row>
    <row r="88" spans="1:17" s="3" customFormat="1" ht="62.25" customHeight="1">
      <c r="A88" s="275" t="s">
        <v>75</v>
      </c>
      <c r="B88" s="262">
        <v>60016</v>
      </c>
      <c r="C88" s="260">
        <v>6050</v>
      </c>
      <c r="D88" s="14" t="s">
        <v>127</v>
      </c>
      <c r="E88" s="261" t="s">
        <v>69</v>
      </c>
      <c r="F88" s="48">
        <f>G88+J88</f>
        <v>55000</v>
      </c>
      <c r="G88" s="49">
        <v>5000</v>
      </c>
      <c r="H88" s="64"/>
      <c r="I88" s="54"/>
      <c r="J88" s="122">
        <v>50000</v>
      </c>
      <c r="K88" s="120"/>
      <c r="L88" s="118"/>
      <c r="M88" s="119"/>
      <c r="N88" s="117"/>
      <c r="O88" s="43"/>
      <c r="P88" s="118"/>
      <c r="Q88" s="120"/>
    </row>
    <row r="89" spans="1:17" s="3" customFormat="1" ht="39" customHeight="1">
      <c r="A89" s="275" t="s">
        <v>91</v>
      </c>
      <c r="B89" s="262">
        <v>60016</v>
      </c>
      <c r="C89" s="260">
        <v>6050</v>
      </c>
      <c r="D89" s="263" t="s">
        <v>128</v>
      </c>
      <c r="E89" s="261" t="s">
        <v>69</v>
      </c>
      <c r="F89" s="48">
        <f>G89+J89</f>
        <v>75000</v>
      </c>
      <c r="G89" s="49">
        <v>5000</v>
      </c>
      <c r="H89" s="64"/>
      <c r="I89" s="54"/>
      <c r="J89" s="122">
        <v>70000</v>
      </c>
      <c r="K89" s="120"/>
      <c r="L89" s="118"/>
      <c r="M89" s="119"/>
      <c r="N89" s="117"/>
      <c r="O89" s="43"/>
      <c r="P89" s="118"/>
      <c r="Q89" s="120"/>
    </row>
    <row r="90" spans="1:17" s="3" customFormat="1" ht="24" customHeight="1">
      <c r="A90" s="275" t="s">
        <v>97</v>
      </c>
      <c r="B90" s="107">
        <v>60016</v>
      </c>
      <c r="C90" s="45">
        <v>6050</v>
      </c>
      <c r="D90" s="17" t="s">
        <v>90</v>
      </c>
      <c r="E90" s="108" t="s">
        <v>68</v>
      </c>
      <c r="F90" s="54">
        <f>G90+J90+L90</f>
        <v>1765000</v>
      </c>
      <c r="G90" s="90">
        <v>165000</v>
      </c>
      <c r="H90" s="64"/>
      <c r="I90" s="54"/>
      <c r="J90" s="122">
        <v>600000</v>
      </c>
      <c r="K90" s="120"/>
      <c r="L90" s="122">
        <v>1000000</v>
      </c>
      <c r="M90" s="119"/>
      <c r="N90" s="117"/>
      <c r="O90" s="43"/>
      <c r="P90" s="118"/>
      <c r="Q90" s="120"/>
    </row>
    <row r="91" spans="1:17" s="3" customFormat="1" ht="25.5" customHeight="1">
      <c r="A91" s="275" t="s">
        <v>98</v>
      </c>
      <c r="B91" s="109">
        <v>60016</v>
      </c>
      <c r="C91" s="45">
        <v>6050</v>
      </c>
      <c r="D91" s="14" t="s">
        <v>80</v>
      </c>
      <c r="E91" s="112" t="s">
        <v>17</v>
      </c>
      <c r="F91" s="50">
        <f>G91+1070071</f>
        <v>2283971</v>
      </c>
      <c r="G91" s="90">
        <v>1213900</v>
      </c>
      <c r="H91" s="64"/>
      <c r="I91" s="54"/>
      <c r="J91" s="122"/>
      <c r="K91" s="120"/>
      <c r="L91" s="122"/>
      <c r="M91" s="119"/>
      <c r="N91" s="117"/>
      <c r="O91" s="43"/>
      <c r="P91" s="118"/>
      <c r="Q91" s="120"/>
    </row>
    <row r="92" spans="1:17" s="3" customFormat="1" ht="41.25" customHeight="1">
      <c r="A92" s="275" t="s">
        <v>103</v>
      </c>
      <c r="B92" s="176">
        <v>60016</v>
      </c>
      <c r="C92" s="45">
        <v>6050</v>
      </c>
      <c r="D92" s="187" t="s">
        <v>129</v>
      </c>
      <c r="E92" s="258" t="s">
        <v>104</v>
      </c>
      <c r="F92" s="50">
        <f>G92+P92+N92+J92</f>
        <v>280000</v>
      </c>
      <c r="G92" s="90">
        <v>5000</v>
      </c>
      <c r="H92" s="64"/>
      <c r="I92" s="54"/>
      <c r="J92" s="122">
        <v>65000</v>
      </c>
      <c r="K92" s="120"/>
      <c r="L92" s="122"/>
      <c r="M92" s="119"/>
      <c r="N92" s="226">
        <v>10000</v>
      </c>
      <c r="O92" s="43"/>
      <c r="P92" s="122">
        <v>200000</v>
      </c>
      <c r="Q92" s="120"/>
    </row>
    <row r="93" spans="1:17" s="3" customFormat="1" ht="48" customHeight="1">
      <c r="A93" s="275" t="s">
        <v>112</v>
      </c>
      <c r="B93" s="196">
        <v>60016</v>
      </c>
      <c r="C93" s="203">
        <v>6050</v>
      </c>
      <c r="D93" s="253" t="s">
        <v>96</v>
      </c>
      <c r="E93" s="202" t="s">
        <v>69</v>
      </c>
      <c r="F93" s="54">
        <v>71000</v>
      </c>
      <c r="G93" s="90">
        <v>1000</v>
      </c>
      <c r="H93" s="64"/>
      <c r="I93" s="54"/>
      <c r="J93" s="122">
        <v>70000</v>
      </c>
      <c r="K93" s="131"/>
      <c r="L93" s="122"/>
      <c r="M93" s="119"/>
      <c r="N93" s="117"/>
      <c r="O93" s="32"/>
      <c r="P93" s="118"/>
      <c r="Q93" s="131"/>
    </row>
    <row r="94" spans="1:17" s="3" customFormat="1" ht="24.75" customHeight="1">
      <c r="A94" s="275" t="s">
        <v>115</v>
      </c>
      <c r="B94" s="44">
        <v>60016</v>
      </c>
      <c r="C94" s="45">
        <v>6050</v>
      </c>
      <c r="D94" s="17" t="s">
        <v>65</v>
      </c>
      <c r="E94" s="42" t="s">
        <v>17</v>
      </c>
      <c r="F94" s="50">
        <f>G94+212845</f>
        <v>914375</v>
      </c>
      <c r="G94" s="90">
        <v>701530</v>
      </c>
      <c r="H94" s="64"/>
      <c r="I94" s="54"/>
      <c r="J94" s="118"/>
      <c r="K94" s="120"/>
      <c r="L94" s="118"/>
      <c r="M94" s="119"/>
      <c r="N94" s="117"/>
      <c r="O94" s="43"/>
      <c r="P94" s="118"/>
      <c r="Q94" s="120"/>
    </row>
    <row r="95" spans="1:17" s="3" customFormat="1" ht="36" customHeight="1">
      <c r="A95" s="275" t="s">
        <v>116</v>
      </c>
      <c r="B95" s="44">
        <v>60016</v>
      </c>
      <c r="C95" s="45">
        <v>6050</v>
      </c>
      <c r="D95" s="15" t="s">
        <v>107</v>
      </c>
      <c r="E95" s="202" t="s">
        <v>104</v>
      </c>
      <c r="F95" s="54">
        <f>G95+P95+N95</f>
        <v>410000</v>
      </c>
      <c r="G95" s="90">
        <v>100000</v>
      </c>
      <c r="H95" s="64"/>
      <c r="I95" s="54"/>
      <c r="J95" s="118"/>
      <c r="K95" s="120"/>
      <c r="L95" s="118"/>
      <c r="M95" s="119"/>
      <c r="N95" s="226">
        <v>10000</v>
      </c>
      <c r="O95" s="43"/>
      <c r="P95" s="122">
        <v>300000</v>
      </c>
      <c r="Q95" s="120"/>
    </row>
    <row r="96" spans="1:17" s="3" customFormat="1" ht="38.25" customHeight="1">
      <c r="A96" s="275" t="s">
        <v>117</v>
      </c>
      <c r="B96" s="255">
        <v>60016</v>
      </c>
      <c r="C96" s="254">
        <v>6050</v>
      </c>
      <c r="D96" s="257" t="s">
        <v>111</v>
      </c>
      <c r="E96" s="259" t="s">
        <v>69</v>
      </c>
      <c r="F96" s="54">
        <f>G96+J96</f>
        <v>553000</v>
      </c>
      <c r="G96" s="90">
        <v>453000</v>
      </c>
      <c r="H96" s="64"/>
      <c r="I96" s="54"/>
      <c r="J96" s="122">
        <v>100000</v>
      </c>
      <c r="K96" s="120"/>
      <c r="L96" s="118"/>
      <c r="M96" s="119"/>
      <c r="N96" s="226"/>
      <c r="O96" s="43"/>
      <c r="P96" s="122"/>
      <c r="Q96" s="120"/>
    </row>
    <row r="97" spans="1:17" s="3" customFormat="1" ht="42.75" customHeight="1">
      <c r="A97" s="275" t="s">
        <v>118</v>
      </c>
      <c r="B97" s="44">
        <v>60016</v>
      </c>
      <c r="C97" s="45">
        <v>6050</v>
      </c>
      <c r="D97" s="14" t="s">
        <v>30</v>
      </c>
      <c r="E97" s="47" t="s">
        <v>17</v>
      </c>
      <c r="F97" s="48">
        <f>G97+218957</f>
        <v>1089504</v>
      </c>
      <c r="G97" s="49">
        <v>870547</v>
      </c>
      <c r="H97" s="64"/>
      <c r="I97" s="54"/>
      <c r="J97" s="118"/>
      <c r="K97" s="120"/>
      <c r="L97" s="118"/>
      <c r="M97" s="119"/>
      <c r="N97" s="117"/>
      <c r="O97" s="43"/>
      <c r="P97" s="118"/>
      <c r="Q97" s="120"/>
    </row>
    <row r="98" spans="1:17" s="3" customFormat="1" ht="12" customHeight="1">
      <c r="A98" s="60"/>
      <c r="B98" s="60"/>
      <c r="C98" s="60"/>
      <c r="D98" s="198"/>
      <c r="E98" s="62"/>
      <c r="F98" s="63"/>
      <c r="G98" s="64"/>
      <c r="H98" s="64"/>
      <c r="I98" s="63"/>
      <c r="J98" s="197"/>
      <c r="K98" s="93"/>
      <c r="L98" s="197"/>
      <c r="M98" s="197"/>
      <c r="N98" s="197"/>
      <c r="O98" s="93"/>
      <c r="P98" s="197"/>
      <c r="Q98" s="93"/>
    </row>
    <row r="99" spans="1:17" s="3" customFormat="1" ht="14.25" customHeight="1">
      <c r="A99" s="65"/>
      <c r="B99" s="65"/>
      <c r="C99" s="65"/>
      <c r="D99" s="269"/>
      <c r="E99" s="67"/>
      <c r="F99" s="68"/>
      <c r="G99" s="59"/>
      <c r="H99" s="59"/>
      <c r="I99" s="68"/>
      <c r="J99" s="246"/>
      <c r="K99" s="244"/>
      <c r="L99" s="246"/>
      <c r="M99" s="246"/>
      <c r="N99" s="246"/>
      <c r="O99" s="244"/>
      <c r="P99" s="246"/>
      <c r="Q99" s="244"/>
    </row>
    <row r="100" spans="1:17" s="3" customFormat="1" ht="3.75" customHeight="1">
      <c r="A100" s="65"/>
      <c r="B100" s="65"/>
      <c r="C100" s="65"/>
      <c r="D100" s="269"/>
      <c r="E100" s="67"/>
      <c r="F100" s="68"/>
      <c r="G100" s="59"/>
      <c r="H100" s="59"/>
      <c r="I100" s="68"/>
      <c r="J100" s="246"/>
      <c r="K100" s="244"/>
      <c r="L100" s="246"/>
      <c r="M100" s="246"/>
      <c r="N100" s="246"/>
      <c r="O100" s="244"/>
      <c r="P100" s="246"/>
      <c r="Q100" s="244"/>
    </row>
    <row r="101" spans="1:17" s="3" customFormat="1" ht="12" customHeight="1">
      <c r="A101" s="65"/>
      <c r="B101" s="65"/>
      <c r="C101" s="65"/>
      <c r="D101" s="269"/>
      <c r="E101" s="67"/>
      <c r="F101" s="68"/>
      <c r="G101" s="59"/>
      <c r="H101" s="59"/>
      <c r="I101" s="68"/>
      <c r="J101" s="246"/>
      <c r="K101" s="244"/>
      <c r="L101" s="246"/>
      <c r="M101" s="246"/>
      <c r="N101" s="246"/>
      <c r="O101" s="244"/>
      <c r="P101" s="246"/>
      <c r="Q101" s="244"/>
    </row>
    <row r="102" spans="1:17" s="3" customFormat="1" ht="11.25" customHeight="1">
      <c r="A102" s="283" t="s">
        <v>2</v>
      </c>
      <c r="B102" s="284" t="s">
        <v>15</v>
      </c>
      <c r="C102" s="285" t="s">
        <v>3</v>
      </c>
      <c r="D102" s="288" t="s">
        <v>4</v>
      </c>
      <c r="E102" s="291" t="s">
        <v>5</v>
      </c>
      <c r="F102" s="294" t="s">
        <v>18</v>
      </c>
      <c r="G102" s="276" t="s">
        <v>8</v>
      </c>
      <c r="H102" s="277"/>
      <c r="I102" s="277"/>
      <c r="J102" s="277"/>
      <c r="K102" s="277"/>
      <c r="L102" s="277"/>
      <c r="M102" s="277"/>
      <c r="N102" s="277"/>
      <c r="O102" s="277"/>
      <c r="P102" s="277"/>
      <c r="Q102" s="278"/>
    </row>
    <row r="103" spans="1:17" s="3" customFormat="1" ht="13.5" customHeight="1">
      <c r="A103" s="283"/>
      <c r="B103" s="284"/>
      <c r="C103" s="286"/>
      <c r="D103" s="289"/>
      <c r="E103" s="292"/>
      <c r="F103" s="294"/>
      <c r="G103" s="310">
        <v>2012</v>
      </c>
      <c r="H103" s="366"/>
      <c r="I103" s="311"/>
      <c r="J103" s="310">
        <v>2013</v>
      </c>
      <c r="K103" s="298"/>
      <c r="L103" s="295">
        <v>2014</v>
      </c>
      <c r="M103" s="296"/>
      <c r="N103" s="297">
        <v>2015</v>
      </c>
      <c r="O103" s="298"/>
      <c r="P103" s="297">
        <v>2016</v>
      </c>
      <c r="Q103" s="298"/>
    </row>
    <row r="104" spans="1:17" s="3" customFormat="1" ht="21" customHeight="1">
      <c r="A104" s="283"/>
      <c r="B104" s="284"/>
      <c r="C104" s="286"/>
      <c r="D104" s="290"/>
      <c r="E104" s="292"/>
      <c r="F104" s="294"/>
      <c r="G104" s="299" t="s">
        <v>12</v>
      </c>
      <c r="H104" s="299" t="s">
        <v>140</v>
      </c>
      <c r="I104" s="301" t="s">
        <v>13</v>
      </c>
      <c r="J104" s="299" t="s">
        <v>12</v>
      </c>
      <c r="K104" s="303" t="s">
        <v>13</v>
      </c>
      <c r="L104" s="299" t="s">
        <v>12</v>
      </c>
      <c r="M104" s="281" t="s">
        <v>13</v>
      </c>
      <c r="N104" s="279" t="s">
        <v>12</v>
      </c>
      <c r="O104" s="281" t="s">
        <v>13</v>
      </c>
      <c r="P104" s="279" t="s">
        <v>12</v>
      </c>
      <c r="Q104" s="281" t="s">
        <v>13</v>
      </c>
    </row>
    <row r="105" spans="1:17" s="3" customFormat="1" ht="16.5" customHeight="1" thickBot="1">
      <c r="A105" s="283"/>
      <c r="B105" s="284"/>
      <c r="C105" s="287"/>
      <c r="D105" s="264" t="s">
        <v>6</v>
      </c>
      <c r="E105" s="293"/>
      <c r="F105" s="294"/>
      <c r="G105" s="300"/>
      <c r="H105" s="341"/>
      <c r="I105" s="302"/>
      <c r="J105" s="300"/>
      <c r="K105" s="304"/>
      <c r="L105" s="305"/>
      <c r="M105" s="306"/>
      <c r="N105" s="280"/>
      <c r="O105" s="282"/>
      <c r="P105" s="280"/>
      <c r="Q105" s="282"/>
    </row>
    <row r="106" spans="1:17" s="3" customFormat="1" ht="26.25" customHeight="1" thickTop="1">
      <c r="A106" s="275" t="s">
        <v>119</v>
      </c>
      <c r="B106" s="200">
        <v>60016</v>
      </c>
      <c r="C106" s="203">
        <v>6050</v>
      </c>
      <c r="D106" s="16" t="s">
        <v>33</v>
      </c>
      <c r="E106" s="202" t="s">
        <v>17</v>
      </c>
      <c r="F106" s="54">
        <f>G106+9350</f>
        <v>98525</v>
      </c>
      <c r="G106" s="90">
        <v>89175</v>
      </c>
      <c r="H106" s="64"/>
      <c r="I106" s="54"/>
      <c r="J106" s="193"/>
      <c r="K106" s="120"/>
      <c r="L106" s="195"/>
      <c r="M106" s="158"/>
      <c r="N106" s="195"/>
      <c r="O106" s="43"/>
      <c r="P106" s="195"/>
      <c r="Q106" s="120"/>
    </row>
    <row r="107" spans="1:17" s="3" customFormat="1" ht="39.75" customHeight="1">
      <c r="A107" s="275" t="s">
        <v>120</v>
      </c>
      <c r="B107" s="262">
        <v>60016</v>
      </c>
      <c r="C107" s="262">
        <v>6050</v>
      </c>
      <c r="D107" s="271" t="s">
        <v>130</v>
      </c>
      <c r="E107" s="261" t="s">
        <v>69</v>
      </c>
      <c r="F107" s="54">
        <f>G107+J107</f>
        <v>85000</v>
      </c>
      <c r="G107" s="90">
        <v>5000</v>
      </c>
      <c r="H107" s="64"/>
      <c r="I107" s="54"/>
      <c r="J107" s="193">
        <v>80000</v>
      </c>
      <c r="K107" s="120"/>
      <c r="L107" s="195"/>
      <c r="M107" s="158"/>
      <c r="N107" s="195"/>
      <c r="O107" s="43"/>
      <c r="P107" s="195"/>
      <c r="Q107" s="120"/>
    </row>
    <row r="108" spans="1:17" s="3" customFormat="1" ht="64.5" customHeight="1">
      <c r="A108" s="275" t="s">
        <v>121</v>
      </c>
      <c r="B108" s="262">
        <v>60016</v>
      </c>
      <c r="C108" s="262">
        <v>6050</v>
      </c>
      <c r="D108" s="271" t="s">
        <v>134</v>
      </c>
      <c r="E108" s="261" t="s">
        <v>69</v>
      </c>
      <c r="F108" s="54">
        <f>G108+J108</f>
        <v>65000</v>
      </c>
      <c r="G108" s="90">
        <v>5000</v>
      </c>
      <c r="H108" s="64"/>
      <c r="I108" s="54"/>
      <c r="J108" s="193">
        <v>60000</v>
      </c>
      <c r="K108" s="120"/>
      <c r="L108" s="195"/>
      <c r="M108" s="158"/>
      <c r="N108" s="195"/>
      <c r="O108" s="43"/>
      <c r="P108" s="195"/>
      <c r="Q108" s="120"/>
    </row>
    <row r="109" spans="1:17" s="3" customFormat="1" ht="24" customHeight="1">
      <c r="A109" s="357" t="s">
        <v>122</v>
      </c>
      <c r="B109" s="357">
        <v>72095</v>
      </c>
      <c r="C109" s="45">
        <v>6057</v>
      </c>
      <c r="D109" s="360" t="s">
        <v>108</v>
      </c>
      <c r="E109" s="362" t="s">
        <v>105</v>
      </c>
      <c r="F109" s="222">
        <f>SUM(G109:Q109)</f>
        <v>1068407</v>
      </c>
      <c r="G109" s="49"/>
      <c r="H109" s="385"/>
      <c r="I109" s="48">
        <v>7318</v>
      </c>
      <c r="J109" s="209"/>
      <c r="K109" s="210">
        <v>880889</v>
      </c>
      <c r="L109" s="209"/>
      <c r="M109" s="211">
        <v>141100</v>
      </c>
      <c r="N109" s="212"/>
      <c r="O109" s="213">
        <v>39100</v>
      </c>
      <c r="P109" s="209"/>
      <c r="Q109" s="210"/>
    </row>
    <row r="110" spans="1:17" s="3" customFormat="1" ht="24.75" customHeight="1" thickBot="1">
      <c r="A110" s="358"/>
      <c r="B110" s="359"/>
      <c r="C110" s="214">
        <v>6059</v>
      </c>
      <c r="D110" s="361"/>
      <c r="E110" s="359"/>
      <c r="F110" s="223">
        <f>SUM(G110:Q110)</f>
        <v>188543</v>
      </c>
      <c r="G110" s="216">
        <v>1292</v>
      </c>
      <c r="H110" s="386"/>
      <c r="I110" s="215"/>
      <c r="J110" s="217">
        <v>155451</v>
      </c>
      <c r="K110" s="218"/>
      <c r="L110" s="219">
        <v>24900</v>
      </c>
      <c r="M110" s="220"/>
      <c r="N110" s="224">
        <v>6900</v>
      </c>
      <c r="O110" s="221"/>
      <c r="P110" s="219"/>
      <c r="Q110" s="218"/>
    </row>
    <row r="111" spans="1:17" ht="17.25" customHeight="1" thickBot="1">
      <c r="A111" s="332" t="s">
        <v>0</v>
      </c>
      <c r="B111" s="333"/>
      <c r="C111" s="333"/>
      <c r="D111" s="334"/>
      <c r="E111" s="91"/>
      <c r="F111" s="92">
        <f>F44+F28+F13+F65</f>
        <v>209928657</v>
      </c>
      <c r="G111" s="103">
        <f>G44+G28+G13+G65</f>
        <v>40815724</v>
      </c>
      <c r="H111" s="105">
        <f>H44+H28+H13+H65</f>
        <v>10000000</v>
      </c>
      <c r="I111" s="104">
        <f>I44+I28+I13+I65</f>
        <v>4465317</v>
      </c>
      <c r="J111" s="194">
        <f>J44+J28+J13+J65</f>
        <v>47817116</v>
      </c>
      <c r="K111" s="194">
        <f>K44+K28+K13+K65</f>
        <v>25993390</v>
      </c>
      <c r="L111" s="103">
        <f>L44+L28+L13+L65</f>
        <v>20224900</v>
      </c>
      <c r="M111" s="103">
        <f>M44+M28+M13+M65</f>
        <v>4566100</v>
      </c>
      <c r="N111" s="102">
        <f>N44+N28+N13+N65</f>
        <v>29436900</v>
      </c>
      <c r="O111" s="92">
        <f>O44+O28+O13+O65</f>
        <v>9039100</v>
      </c>
      <c r="P111" s="194">
        <f>P44+P28+P13+P65</f>
        <v>2360000</v>
      </c>
      <c r="Q111" s="104">
        <f>Q44+Q28+Q13+Q65</f>
        <v>0</v>
      </c>
    </row>
    <row r="112" spans="1:14" ht="12" customHeight="1">
      <c r="A112" s="4"/>
      <c r="B112" s="4"/>
      <c r="C112" s="4"/>
      <c r="D112" s="4"/>
      <c r="E112" s="4"/>
      <c r="F112" s="5"/>
      <c r="G112" s="12"/>
      <c r="H112" s="12"/>
      <c r="J112" s="12"/>
      <c r="L112" s="12"/>
      <c r="N112" s="12"/>
    </row>
    <row r="113" spans="7:14" ht="11.25" customHeight="1">
      <c r="G113" s="363"/>
      <c r="H113" s="363"/>
      <c r="I113" s="365"/>
      <c r="J113" s="363"/>
      <c r="K113" s="364"/>
      <c r="L113" s="363"/>
      <c r="M113" s="364"/>
      <c r="N113" s="12"/>
    </row>
    <row r="114" spans="4:10" ht="11.25">
      <c r="D114" s="227"/>
      <c r="E114" s="327"/>
      <c r="F114" s="328"/>
      <c r="G114" s="256"/>
      <c r="H114" s="256"/>
      <c r="I114" s="11"/>
      <c r="J114" s="11"/>
    </row>
    <row r="115" spans="4:10" ht="11.25">
      <c r="D115" s="10"/>
      <c r="E115" s="9"/>
      <c r="F115" s="8"/>
      <c r="G115" s="8"/>
      <c r="H115" s="8"/>
      <c r="I115" s="9"/>
      <c r="J115" s="9"/>
    </row>
    <row r="116" spans="5:6" ht="11.25">
      <c r="E116" s="9"/>
      <c r="F116" s="8"/>
    </row>
    <row r="117" spans="4:10" ht="11.25">
      <c r="D117" s="6"/>
      <c r="E117" s="6"/>
      <c r="F117" s="7"/>
      <c r="G117" s="307"/>
      <c r="H117" s="307"/>
      <c r="I117" s="307"/>
      <c r="J117" s="307"/>
    </row>
    <row r="118" spans="4:10" ht="11.25">
      <c r="D118" s="6"/>
      <c r="E118" s="6"/>
      <c r="F118" s="7"/>
      <c r="G118" s="8"/>
      <c r="H118" s="8"/>
      <c r="I118" s="9"/>
      <c r="J118" s="9"/>
    </row>
    <row r="119" spans="4:10" ht="11.25">
      <c r="D119" s="6"/>
      <c r="E119" s="6"/>
      <c r="F119" s="7"/>
      <c r="G119" s="8"/>
      <c r="H119" s="8"/>
      <c r="I119" s="9"/>
      <c r="J119" s="9"/>
    </row>
    <row r="120" spans="4:6" ht="9.75">
      <c r="D120" s="6"/>
      <c r="E120" s="6"/>
      <c r="F120" s="7"/>
    </row>
    <row r="121" spans="4:6" ht="9.75">
      <c r="D121" s="6"/>
      <c r="E121" s="6"/>
      <c r="F121" s="7"/>
    </row>
    <row r="122" spans="4:6" ht="9.75">
      <c r="D122" s="6"/>
      <c r="E122" s="6"/>
      <c r="F122" s="7"/>
    </row>
    <row r="123" spans="4:6" ht="9.75">
      <c r="D123" s="6"/>
      <c r="E123" s="6"/>
      <c r="F123" s="7"/>
    </row>
    <row r="124" spans="4:6" ht="9.75">
      <c r="D124" s="6"/>
      <c r="E124" s="6"/>
      <c r="F124" s="7"/>
    </row>
    <row r="125" spans="4:6" ht="9.75">
      <c r="D125" s="6"/>
      <c r="E125" s="6"/>
      <c r="F125" s="7"/>
    </row>
  </sheetData>
  <sheetProtection/>
  <mergeCells count="152">
    <mergeCell ref="H37:H38"/>
    <mergeCell ref="H63:H64"/>
    <mergeCell ref="H85:H86"/>
    <mergeCell ref="H104:H105"/>
    <mergeCell ref="L113:M113"/>
    <mergeCell ref="G104:G105"/>
    <mergeCell ref="I104:I105"/>
    <mergeCell ref="P104:P105"/>
    <mergeCell ref="Q104:Q105"/>
    <mergeCell ref="J104:J105"/>
    <mergeCell ref="K104:K105"/>
    <mergeCell ref="L104:L105"/>
    <mergeCell ref="M104:M105"/>
    <mergeCell ref="N104:N105"/>
    <mergeCell ref="O104:O105"/>
    <mergeCell ref="N63:N64"/>
    <mergeCell ref="J84:K84"/>
    <mergeCell ref="J113:K113"/>
    <mergeCell ref="G113:I113"/>
    <mergeCell ref="G35:Q35"/>
    <mergeCell ref="G103:I103"/>
    <mergeCell ref="J103:K103"/>
    <mergeCell ref="L103:M103"/>
    <mergeCell ref="N103:O103"/>
    <mergeCell ref="P103:Q103"/>
    <mergeCell ref="F61:F64"/>
    <mergeCell ref="G61:Q61"/>
    <mergeCell ref="G62:I62"/>
    <mergeCell ref="J62:K62"/>
    <mergeCell ref="L62:M62"/>
    <mergeCell ref="N62:O62"/>
    <mergeCell ref="P62:Q62"/>
    <mergeCell ref="G63:G64"/>
    <mergeCell ref="Q63:Q64"/>
    <mergeCell ref="P63:P64"/>
    <mergeCell ref="A109:A110"/>
    <mergeCell ref="B109:B110"/>
    <mergeCell ref="D109:D110"/>
    <mergeCell ref="E109:E110"/>
    <mergeCell ref="A61:A64"/>
    <mergeCell ref="B61:B64"/>
    <mergeCell ref="C61:C64"/>
    <mergeCell ref="E61:E64"/>
    <mergeCell ref="D61:D63"/>
    <mergeCell ref="B35:B38"/>
    <mergeCell ref="M11:M12"/>
    <mergeCell ref="L36:M36"/>
    <mergeCell ref="L37:L38"/>
    <mergeCell ref="M37:M38"/>
    <mergeCell ref="L13:L15"/>
    <mergeCell ref="I37:I38"/>
    <mergeCell ref="J37:J38"/>
    <mergeCell ref="K37:K38"/>
    <mergeCell ref="E9:E12"/>
    <mergeCell ref="A7:Q7"/>
    <mergeCell ref="A9:A12"/>
    <mergeCell ref="B9:B12"/>
    <mergeCell ref="C9:C12"/>
    <mergeCell ref="P10:Q10"/>
    <mergeCell ref="D9:D11"/>
    <mergeCell ref="I11:I12"/>
    <mergeCell ref="J11:J12"/>
    <mergeCell ref="Q11:Q12"/>
    <mergeCell ref="F9:F12"/>
    <mergeCell ref="B45:B50"/>
    <mergeCell ref="P11:P12"/>
    <mergeCell ref="E16:E18"/>
    <mergeCell ref="F35:F38"/>
    <mergeCell ref="G11:G12"/>
    <mergeCell ref="A16:A18"/>
    <mergeCell ref="B16:B18"/>
    <mergeCell ref="D16:D18"/>
    <mergeCell ref="O11:O12"/>
    <mergeCell ref="L11:L12"/>
    <mergeCell ref="G9:Q9"/>
    <mergeCell ref="Q13:Q15"/>
    <mergeCell ref="K11:K12"/>
    <mergeCell ref="D45:D46"/>
    <mergeCell ref="N10:O10"/>
    <mergeCell ref="L10:M10"/>
    <mergeCell ref="M13:M15"/>
    <mergeCell ref="I13:I15"/>
    <mergeCell ref="E13:E15"/>
    <mergeCell ref="N13:N15"/>
    <mergeCell ref="G13:G15"/>
    <mergeCell ref="G36:I36"/>
    <mergeCell ref="N11:N12"/>
    <mergeCell ref="J10:K10"/>
    <mergeCell ref="J13:J15"/>
    <mergeCell ref="K13:K15"/>
    <mergeCell ref="G10:I10"/>
    <mergeCell ref="H11:H12"/>
    <mergeCell ref="E19:E21"/>
    <mergeCell ref="E114:F114"/>
    <mergeCell ref="F13:F15"/>
    <mergeCell ref="A111:D111"/>
    <mergeCell ref="D13:D15"/>
    <mergeCell ref="E45:E50"/>
    <mergeCell ref="E35:E38"/>
    <mergeCell ref="D19:D21"/>
    <mergeCell ref="A35:A38"/>
    <mergeCell ref="A45:A50"/>
    <mergeCell ref="G37:G38"/>
    <mergeCell ref="B19:B21"/>
    <mergeCell ref="A13:A15"/>
    <mergeCell ref="C35:C38"/>
    <mergeCell ref="D35:D37"/>
    <mergeCell ref="O13:O15"/>
    <mergeCell ref="N36:O36"/>
    <mergeCell ref="O37:O38"/>
    <mergeCell ref="J36:K36"/>
    <mergeCell ref="N37:N38"/>
    <mergeCell ref="P13:P15"/>
    <mergeCell ref="P36:Q36"/>
    <mergeCell ref="P37:P38"/>
    <mergeCell ref="Q37:Q38"/>
    <mergeCell ref="A83:A86"/>
    <mergeCell ref="B83:B86"/>
    <mergeCell ref="C83:C86"/>
    <mergeCell ref="D83:D85"/>
    <mergeCell ref="E83:E86"/>
    <mergeCell ref="A19:A21"/>
    <mergeCell ref="M85:M86"/>
    <mergeCell ref="G117:J117"/>
    <mergeCell ref="I63:I64"/>
    <mergeCell ref="J63:J64"/>
    <mergeCell ref="G83:Q83"/>
    <mergeCell ref="G84:I84"/>
    <mergeCell ref="O63:O64"/>
    <mergeCell ref="K63:K64"/>
    <mergeCell ref="L63:L64"/>
    <mergeCell ref="M63:M64"/>
    <mergeCell ref="F102:F105"/>
    <mergeCell ref="F83:F86"/>
    <mergeCell ref="L84:M84"/>
    <mergeCell ref="N84:O84"/>
    <mergeCell ref="P84:Q84"/>
    <mergeCell ref="G85:G86"/>
    <mergeCell ref="I85:I86"/>
    <mergeCell ref="J85:J86"/>
    <mergeCell ref="K85:K86"/>
    <mergeCell ref="L85:L86"/>
    <mergeCell ref="G102:Q102"/>
    <mergeCell ref="N85:N86"/>
    <mergeCell ref="O85:O86"/>
    <mergeCell ref="P85:P86"/>
    <mergeCell ref="Q85:Q86"/>
    <mergeCell ref="A102:A105"/>
    <mergeCell ref="B102:B105"/>
    <mergeCell ref="C102:C105"/>
    <mergeCell ref="D102:D104"/>
    <mergeCell ref="E102:E105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2012-07-27T07:47:02Z</cp:lastPrinted>
  <dcterms:created xsi:type="dcterms:W3CDTF">2002-08-13T10:14:59Z</dcterms:created>
  <dcterms:modified xsi:type="dcterms:W3CDTF">2012-07-27T08:00:23Z</dcterms:modified>
  <cp:category/>
  <cp:version/>
  <cp:contentType/>
  <cp:contentStatus/>
</cp:coreProperties>
</file>