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5405" windowHeight="9030" activeTab="0"/>
  </bookViews>
  <sheets>
    <sheet name="Dochody" sheetId="1" r:id="rId1"/>
    <sheet name="ZEST_DZIALOW" sheetId="2" r:id="rId2"/>
  </sheets>
  <definedNames/>
  <calcPr fullCalcOnLoad="1"/>
</workbook>
</file>

<file path=xl/sharedStrings.xml><?xml version="1.0" encoding="utf-8"?>
<sst xmlns="http://schemas.openxmlformats.org/spreadsheetml/2006/main" count="268" uniqueCount="164">
  <si>
    <t xml:space="preserve">Dział </t>
  </si>
  <si>
    <t xml:space="preserve">Klasyfikacja budżetowa </t>
  </si>
  <si>
    <t>010</t>
  </si>
  <si>
    <t>01010</t>
  </si>
  <si>
    <t xml:space="preserve">Infrastruktura wodociągowa i sanitacyjna wsi </t>
  </si>
  <si>
    <t>096</t>
  </si>
  <si>
    <t xml:space="preserve">Otrzymane spadki, zapisy i darowizny w postaci pieniężnej - Społeczne Komitety Kanalizacji i Wodociągów </t>
  </si>
  <si>
    <t xml:space="preserve">ROLNICTWO I ŁOWIECTWO </t>
  </si>
  <si>
    <t xml:space="preserve">dział </t>
  </si>
  <si>
    <t xml:space="preserve">rozdział </t>
  </si>
  <si>
    <t>paragraf</t>
  </si>
  <si>
    <t xml:space="preserve">Nazwa działu, rozdziału i paragrafu </t>
  </si>
  <si>
    <t xml:space="preserve">Razem rozdział </t>
  </si>
  <si>
    <t>01095</t>
  </si>
  <si>
    <t xml:space="preserve">Rolnictwo i łowiectwo </t>
  </si>
  <si>
    <t xml:space="preserve">Dochody z najmu i dzierżawy składników majątkowych Skarbu Państwa lub jednostek samorządu terytorialnego - obwody łowieckie </t>
  </si>
  <si>
    <t>Pozostała działalność</t>
  </si>
  <si>
    <t xml:space="preserve">Wpływy z różnych opłat - opłaty za urządzenia wodne i opłaty za podłączenia do wody </t>
  </si>
  <si>
    <t xml:space="preserve">Dostarczanie wody </t>
  </si>
  <si>
    <t xml:space="preserve">WYTWARZANIE I ZAOPATRZENIE W ENERGIĘ ELEKTRYCZNĄ, GAZ I WODĘ </t>
  </si>
  <si>
    <t xml:space="preserve">Otrzymane spadki, zapisy i darowizny w postaci pieniężnej </t>
  </si>
  <si>
    <t xml:space="preserve">Drogi publiczne gminne </t>
  </si>
  <si>
    <t xml:space="preserve">TRANSPORT I ŁĄCZNOŚĆ </t>
  </si>
  <si>
    <t xml:space="preserve">Gospodarka gruntami i nieruchomościami </t>
  </si>
  <si>
    <t xml:space="preserve">GOSPODARKA MIESZKANIOWA </t>
  </si>
  <si>
    <t xml:space="preserve">Wpływy z usług - za nieczystości płynne i stałe </t>
  </si>
  <si>
    <t xml:space="preserve">Wpływy ze sprzedaży wyrobów i składników majątkowych - mieszkań i gruntów komunalnych </t>
  </si>
  <si>
    <t xml:space="preserve">Urzędy wojewódzkie </t>
  </si>
  <si>
    <t xml:space="preserve">Starostwa powiatowe </t>
  </si>
  <si>
    <t>Dochody z najmu i dzierżawy składników majątkowych Skarbu Państwa lub j.s.t.</t>
  </si>
  <si>
    <t xml:space="preserve">Pozostałe odsetki - na rachunkach bankowych </t>
  </si>
  <si>
    <t xml:space="preserve">Dotacje celowe otrzymane z budżetu państwa na realizację zadań bieżących z zakresu administracji rządowej oraz innych zadań zleconych gminie ustawami </t>
  </si>
  <si>
    <t xml:space="preserve">Obrona cywilna </t>
  </si>
  <si>
    <t>BEZPIECZEŃSTWO PUBLICZNE I OCHRONA PRZECIWPOŻAROWA</t>
  </si>
  <si>
    <t xml:space="preserve">Odsetki od nieterminowych wpłat </t>
  </si>
  <si>
    <t xml:space="preserve">Wpływy z podatku dochodowego od osób fizycznych </t>
  </si>
  <si>
    <t xml:space="preserve">Podatek od nieruchomości </t>
  </si>
  <si>
    <t xml:space="preserve">Podatek rolny </t>
  </si>
  <si>
    <t xml:space="preserve">Podatek leśny </t>
  </si>
  <si>
    <t xml:space="preserve">Podatek od środków transportowych </t>
  </si>
  <si>
    <t xml:space="preserve">Podatek od czynności cywilnoprawnych </t>
  </si>
  <si>
    <t xml:space="preserve">Odsetki od nieterminowych wpłat z tytułu podatków i opłat </t>
  </si>
  <si>
    <t>Podatek od spadków i darowizn</t>
  </si>
  <si>
    <t xml:space="preserve">Wpływy z opłaty skarbowej </t>
  </si>
  <si>
    <t xml:space="preserve">Wpływy z podatku rolnego, podatku leśnego, podatku od czynności cywilnoprawnych oraz podatków od osób prawnych i innych jednostek organizacyjnych </t>
  </si>
  <si>
    <t xml:space="preserve">Udziały gmin w podatkach stanowiących dochód budżetu państwa </t>
  </si>
  <si>
    <t xml:space="preserve">Podatek dochodowy od osób fizycznych </t>
  </si>
  <si>
    <t xml:space="preserve">Podatek dochodowy od osób prawnych </t>
  </si>
  <si>
    <t xml:space="preserve">DOCHODY OD OSÓB PRAWNYCH, OSÓB FIZYCZNYCH 
I OD JEDNOSTEK NIE POSIADAJĄCYCH OSOBOWOŚCI PRAWNEJ </t>
  </si>
  <si>
    <t xml:space="preserve">RÓŻNE ROZLICZENIA </t>
  </si>
  <si>
    <t>Subwencje ogólne z budżetu państwa</t>
  </si>
  <si>
    <t>Subwencje ogólne z budżetu państwa (rekompensata podatku od środków transportowych)</t>
  </si>
  <si>
    <t xml:space="preserve">Część oświatowa subwencji ogólnej dla jednostek samorządu terytorialnego </t>
  </si>
  <si>
    <t>Część podstawowa subwencji ogólnej dla gmin</t>
  </si>
  <si>
    <t xml:space="preserve">Część rekompensacyjna subwencji ogólnej dla gmin </t>
  </si>
  <si>
    <t xml:space="preserve">OŚWIATA I WYCHOWANIE </t>
  </si>
  <si>
    <t xml:space="preserve">Dochody z najmu i dzierżawy składników majątkowych Skarbu Państwa lub j.s.t. - wynajem lokali szkolnych </t>
  </si>
  <si>
    <t xml:space="preserve">Szkoły podstawowe </t>
  </si>
  <si>
    <t xml:space="preserve">Przedszkola przy szkołach podstawowych </t>
  </si>
  <si>
    <t xml:space="preserve">Składki na ubezpieczenie zdrowotne opłacane za osoby pobierające niektóre świadczenia z pomocy społecznej </t>
  </si>
  <si>
    <t xml:space="preserve">Zasiłki i pomoc w naturze oraz składki na ubezpieczenie społeczne </t>
  </si>
  <si>
    <t xml:space="preserve">Zasiłki rodzinne pielęgnacyjne i wychowawcze </t>
  </si>
  <si>
    <t xml:space="preserve">Ośrodki pomocy społecznej </t>
  </si>
  <si>
    <t>Wpływy z usług</t>
  </si>
  <si>
    <t xml:space="preserve">Gospodarka ściekami i ochrona wód </t>
  </si>
  <si>
    <t xml:space="preserve">Oświetlenie ulic, placów i dróg </t>
  </si>
  <si>
    <t xml:space="preserve">Wpływy z różnych opłat - podłączenie do kanalizacji </t>
  </si>
  <si>
    <t xml:space="preserve">Urzędy gmin </t>
  </si>
  <si>
    <t xml:space="preserve">Nazwa działu </t>
  </si>
  <si>
    <t xml:space="preserve">RAZEM DOCHODY </t>
  </si>
  <si>
    <t xml:space="preserve">Wytwarzanie i zaopatrzenie w energię elektryczną, gaz i wodę </t>
  </si>
  <si>
    <t xml:space="preserve">Transport i łączność </t>
  </si>
  <si>
    <t>Gospodarka mieszkaniowa</t>
  </si>
  <si>
    <t xml:space="preserve">Urzędy naczelnych organów władzy państwowej, kontroli i ochrony prawa oraz sądownictwa </t>
  </si>
  <si>
    <t xml:space="preserve">Bezpieczeństwo publiczne i ochrona przeciwpożarowa </t>
  </si>
  <si>
    <t xml:space="preserve">Dochody od osób prawnych, od osób fizycznych i od jednostek nie posiadających osobowości prawnej </t>
  </si>
  <si>
    <t xml:space="preserve">Różne rozliczenia </t>
  </si>
  <si>
    <t xml:space="preserve">Oświata i wychowanie </t>
  </si>
  <si>
    <t xml:space="preserve">Opieka społeczna </t>
  </si>
  <si>
    <t xml:space="preserve">Edukacyjna opieka wychowawcza </t>
  </si>
  <si>
    <t xml:space="preserve">Gospodarka komunalna i ochrona środowiska </t>
  </si>
  <si>
    <t xml:space="preserve">Wpływy z opłaty administracyjnej za czynności urzędowe - wypisy i wyrysy </t>
  </si>
  <si>
    <r>
      <t>ZESTAWIENIE DZIAŁÓW</t>
    </r>
    <r>
      <rPr>
        <b/>
        <sz val="10"/>
        <rFont val="Arial CE"/>
        <family val="2"/>
      </rPr>
      <t xml:space="preserve"> </t>
    </r>
  </si>
  <si>
    <t>Dochody z najmu i dzierżawy składników majątkowych jednostek samorządu terytorialnego - budynki komunalne Łazy, Nowa Wola, Domy Nauczyciela, garaże</t>
  </si>
  <si>
    <t>RAZEM DZIAŁ</t>
  </si>
  <si>
    <t>Załącznik Nr 2</t>
  </si>
  <si>
    <t>Plan po zmianach</t>
  </si>
  <si>
    <t>Wykonanie</t>
  </si>
  <si>
    <t>%</t>
  </si>
  <si>
    <t>Wpływy z opłat za zezwolenie za sprzedaż alkoholu</t>
  </si>
  <si>
    <t>Urzędy naczelnych organów władzy państwowej, kontroli i ochrony prawa oraz sądownictwa</t>
  </si>
  <si>
    <t xml:space="preserve">URZĘDY NACZELNYCH ORGANÓW WŁADZY PAŃSTWOWEJ, 
KONTROLI I OCHRONY PRAWA ORAZ SĄDOWNICTWA </t>
  </si>
  <si>
    <t xml:space="preserve">Wpływy z usług - opłaty za wyżywienie oraz odpłatność za ponad minimum programowe </t>
  </si>
  <si>
    <t xml:space="preserve">Dotacje celowe otrzymane z budżetu państwa na realizację zadań bieżących z zakresu administracji rządowej oraz innych zadań zleconych gminie ustawami  </t>
  </si>
  <si>
    <t>Dotacje celowe otrzymane z budżetu państwa na realizację własnych zadań bieżących gmin</t>
  </si>
  <si>
    <t>Dotacje celowe otrzymane z budżetu państwa na realizację zadań bieżących z zakresu administracji rządowej oraz innych zadań zleconych gminie ustawami  (w tym: składki na ubezpieczenie społeczne emerytalno-rentowe)</t>
  </si>
  <si>
    <t>Różne rozliczenia finansowe</t>
  </si>
  <si>
    <t xml:space="preserve">Podatek od działalności gospodarczej osób fizycznych, opłacany w formie karty podatkowej </t>
  </si>
  <si>
    <t>Otrzymane spadki, zapisy i darowizny w postaci pieniężnej</t>
  </si>
  <si>
    <t>Wpływy z różnych dochodów</t>
  </si>
  <si>
    <t>Zakłady gospodarki komunalnej</t>
  </si>
  <si>
    <t>Administracja publiczna</t>
  </si>
  <si>
    <t>W Y K O N A N I E   D O C H O D Ó W</t>
  </si>
  <si>
    <t>Wójta Gminy Lesznowola</t>
  </si>
  <si>
    <t>Przychody z zaciągniętych pożyczek i kredytów</t>
  </si>
  <si>
    <t>RAZEM PRZYCHODY</t>
  </si>
  <si>
    <t>OGÓŁEM DOCHODY I PRZYCHODY</t>
  </si>
  <si>
    <t>Wpływy do budżetu nadwyżki środków obrotowych zakładu budżetowego</t>
  </si>
  <si>
    <t>Pozostałe odsetki</t>
  </si>
  <si>
    <t>POMOC SPOŁECZNA</t>
  </si>
  <si>
    <t>Świadczenia rodzinne oraz składki na ubezpieczenia emerytalne i rentowe z ubezpieczenia społecznego</t>
  </si>
  <si>
    <t>0960</t>
  </si>
  <si>
    <t>0750</t>
  </si>
  <si>
    <r>
      <t xml:space="preserve">WYKONANIE </t>
    </r>
    <r>
      <rPr>
        <b/>
        <u val="single"/>
        <sz val="12"/>
        <rFont val="Arial CE"/>
        <family val="2"/>
      </rPr>
      <t>DOCHODÓW</t>
    </r>
    <r>
      <rPr>
        <b/>
        <sz val="12"/>
        <rFont val="Arial CE"/>
        <family val="2"/>
      </rPr>
      <t xml:space="preserve"> BUDŻETU GMINY ZA 2004 ROK</t>
    </r>
  </si>
  <si>
    <t>Dotacje otrzymane z funduszy celowych na finansowanie i dofins. kosztów realizacji inwestycji i zakupów inwestycyjnych</t>
  </si>
  <si>
    <t>0970</t>
  </si>
  <si>
    <t>0840</t>
  </si>
  <si>
    <t>0830</t>
  </si>
  <si>
    <t>0470</t>
  </si>
  <si>
    <t>0690</t>
  </si>
  <si>
    <t>0920</t>
  </si>
  <si>
    <t>Dochody jednostek samorządu terytorialnego związane z realizacją zadań z zakresu administracji rządowej oraz innych zadań zleconych ustawami</t>
  </si>
  <si>
    <t>0350</t>
  </si>
  <si>
    <t>0910</t>
  </si>
  <si>
    <t>0310</t>
  </si>
  <si>
    <t>0320</t>
  </si>
  <si>
    <t>0330</t>
  </si>
  <si>
    <t>0340</t>
  </si>
  <si>
    <t>0450</t>
  </si>
  <si>
    <t>0500</t>
  </si>
  <si>
    <t>Wybory do Parlamentu Europejskiego</t>
  </si>
  <si>
    <t>0360</t>
  </si>
  <si>
    <t>0370</t>
  </si>
  <si>
    <t>0130</t>
  </si>
  <si>
    <t>Wpływy z innych opłat stanowiących dochody j.s.t. na podstawie ustaw</t>
  </si>
  <si>
    <t>Wpływy  z różnych rozliczeń</t>
  </si>
  <si>
    <t>Wpływy z opłaty restrukturyzacyjnej</t>
  </si>
  <si>
    <t>Osetki od nieterminowych wpłat z tytułu podatków i opłat</t>
  </si>
  <si>
    <t>ADMINISTRACJA PUBLICZNA</t>
  </si>
  <si>
    <t>Podatek od posiadania psów</t>
  </si>
  <si>
    <t>0010</t>
  </si>
  <si>
    <t>0020</t>
  </si>
  <si>
    <t>2920</t>
  </si>
  <si>
    <t>0410</t>
  </si>
  <si>
    <t>Dotacje celowenotrzymane z gminy na zadania bieżące realizowane na podstawie porozumień (umów) między j.s.t</t>
  </si>
  <si>
    <t>Środki na dofinansowanie własnych inwestycji gmin, pozyskane z innych źródeł</t>
  </si>
  <si>
    <t>Dotacje celowe otrzymane z budżetu państwa na inwestycje i zakupy inwestycyjne realizowane przez gminę na podstawie porozumień z organami administracji rządowej</t>
  </si>
  <si>
    <t>EDUKACYJNA OPIEKA WYCHOWAWCZA</t>
  </si>
  <si>
    <t xml:space="preserve">Wpływy z usług  </t>
  </si>
  <si>
    <t>Placówki wychowania pozaszkolnego</t>
  </si>
  <si>
    <t xml:space="preserve">Dochody z najmu i dzierżawy składników majątkowych Skarbu Państwa lub j.s.t. </t>
  </si>
  <si>
    <t>Budżetu Gminy za 2004 rok</t>
  </si>
  <si>
    <t xml:space="preserve">Wpływy z różnych opłat </t>
  </si>
  <si>
    <t>Środki na dofinansowanie własnych inwestycji gmin pozyskane z innych źródeł</t>
  </si>
  <si>
    <t xml:space="preserve">Wpływy z opłat za zarząd, użytkowanie i użytkowanie wieczyste nieruchomości - użytkowanie gruntów </t>
  </si>
  <si>
    <t>0480</t>
  </si>
  <si>
    <t>Usługi opiekuńcze i specjalistyczne usługi opiekuńcze</t>
  </si>
  <si>
    <t>Przychody z tytułu innych rozliczeń krajowych (wolne środki)</t>
  </si>
  <si>
    <t>KULTURA FIZYCZNA I SPORT</t>
  </si>
  <si>
    <t>Kultura fizyczna i sport</t>
  </si>
  <si>
    <t>do Zarządzenia Nr 25/2005</t>
  </si>
  <si>
    <t>z dnia 11 marca 2005 r.</t>
  </si>
  <si>
    <t>GOSPODARKA  KOMUNALNA I OCHRONA ŚRODOWISKA</t>
  </si>
  <si>
    <t xml:space="preserve">Dotacje celowe otrzymane z powiatu na zadania bieżące realizowane na podstawie porozumień między jednostkami samorządu terytorialnego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</si>
</sst>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00"/>
    <numFmt numFmtId="166" formatCode="#,##0.0"/>
  </numFmts>
  <fonts count="13">
    <font>
      <sz val="10"/>
      <name val="Arial CE"/>
      <family val="0"/>
    </font>
    <font>
      <u val="single"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10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u val="single"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thin"/>
      <top style="double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 style="double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textRotation="90"/>
    </xf>
    <xf numFmtId="0" fontId="4" fillId="0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7" fillId="0" borderId="3" xfId="0" applyFont="1" applyBorder="1" applyAlignment="1" quotePrefix="1">
      <alignment horizontal="center" vertical="center"/>
    </xf>
    <xf numFmtId="0" fontId="7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2" borderId="3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 wrapText="1"/>
    </xf>
    <xf numFmtId="0" fontId="7" fillId="0" borderId="12" xfId="0" applyFont="1" applyBorder="1" applyAlignment="1" quotePrefix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Border="1" applyAlignment="1" quotePrefix="1">
      <alignment horizontal="left" vertical="center"/>
    </xf>
    <xf numFmtId="0" fontId="7" fillId="0" borderId="4" xfId="0" applyFont="1" applyBorder="1" applyAlignment="1" quotePrefix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7" fillId="0" borderId="3" xfId="0" applyFont="1" applyBorder="1" applyAlignment="1" quotePrefix="1">
      <alignment horizontal="left" vertical="center"/>
    </xf>
    <xf numFmtId="0" fontId="7" fillId="0" borderId="5" xfId="0" applyFont="1" applyBorder="1" applyAlignment="1" quotePrefix="1">
      <alignment horizontal="left" vertical="center"/>
    </xf>
    <xf numFmtId="0" fontId="7" fillId="0" borderId="8" xfId="0" applyFont="1" applyBorder="1" applyAlignment="1" quotePrefix="1">
      <alignment horizontal="left" vertical="center"/>
    </xf>
    <xf numFmtId="0" fontId="7" fillId="0" borderId="1" xfId="0" applyFont="1" applyBorder="1" applyAlignment="1" quotePrefix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/>
    </xf>
    <xf numFmtId="0" fontId="8" fillId="3" borderId="20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3" fontId="7" fillId="0" borderId="22" xfId="0" applyNumberFormat="1" applyFont="1" applyBorder="1" applyAlignment="1">
      <alignment vertical="center"/>
    </xf>
    <xf numFmtId="3" fontId="8" fillId="2" borderId="23" xfId="0" applyNumberFormat="1" applyFont="1" applyFill="1" applyBorder="1" applyAlignment="1">
      <alignment vertical="center"/>
    </xf>
    <xf numFmtId="3" fontId="8" fillId="2" borderId="9" xfId="0" applyNumberFormat="1" applyFont="1" applyFill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8" fillId="3" borderId="25" xfId="0" applyNumberFormat="1" applyFont="1" applyFill="1" applyBorder="1" applyAlignment="1">
      <alignment vertical="center"/>
    </xf>
    <xf numFmtId="3" fontId="8" fillId="3" borderId="26" xfId="0" applyNumberFormat="1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8" fillId="2" borderId="27" xfId="0" applyNumberFormat="1" applyFont="1" applyFill="1" applyBorder="1" applyAlignment="1">
      <alignment vertical="center"/>
    </xf>
    <xf numFmtId="3" fontId="8" fillId="2" borderId="3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5" xfId="0" applyFont="1" applyBorder="1" applyAlignment="1" quotePrefix="1">
      <alignment horizontal="center" vertical="center"/>
    </xf>
    <xf numFmtId="0" fontId="7" fillId="0" borderId="5" xfId="0" applyFont="1" applyBorder="1" applyAlignment="1">
      <alignment vertical="center" wrapText="1"/>
    </xf>
    <xf numFmtId="0" fontId="2" fillId="3" borderId="31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left" vertical="center" wrapText="1"/>
    </xf>
    <xf numFmtId="3" fontId="8" fillId="3" borderId="31" xfId="0" applyNumberFormat="1" applyFont="1" applyFill="1" applyBorder="1" applyAlignment="1">
      <alignment vertical="center"/>
    </xf>
    <xf numFmtId="0" fontId="8" fillId="2" borderId="32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vertical="center" wrapText="1"/>
    </xf>
    <xf numFmtId="3" fontId="8" fillId="2" borderId="28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6" fillId="2" borderId="33" xfId="0" applyFont="1" applyFill="1" applyBorder="1" applyAlignment="1">
      <alignment horizontal="left" vertical="center"/>
    </xf>
    <xf numFmtId="0" fontId="6" fillId="2" borderId="34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3" fontId="7" fillId="0" borderId="36" xfId="0" applyNumberFormat="1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166" fontId="7" fillId="0" borderId="4" xfId="0" applyNumberFormat="1" applyFont="1" applyBorder="1" applyAlignment="1">
      <alignment vertical="center"/>
    </xf>
    <xf numFmtId="166" fontId="8" fillId="2" borderId="9" xfId="0" applyNumberFormat="1" applyFont="1" applyFill="1" applyBorder="1" applyAlignment="1">
      <alignment vertical="center"/>
    </xf>
    <xf numFmtId="166" fontId="8" fillId="3" borderId="6" xfId="0" applyNumberFormat="1" applyFont="1" applyFill="1" applyBorder="1" applyAlignment="1">
      <alignment vertical="center"/>
    </xf>
    <xf numFmtId="166" fontId="7" fillId="0" borderId="1" xfId="0" applyNumberFormat="1" applyFont="1" applyBorder="1" applyAlignment="1">
      <alignment vertical="center"/>
    </xf>
    <xf numFmtId="166" fontId="7" fillId="0" borderId="3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7" fillId="0" borderId="37" xfId="0" applyFont="1" applyBorder="1" applyAlignment="1" quotePrefix="1">
      <alignment horizontal="left" vertical="center"/>
    </xf>
    <xf numFmtId="0" fontId="7" fillId="0" borderId="38" xfId="0" applyFont="1" applyBorder="1" applyAlignment="1" quotePrefix="1">
      <alignment horizontal="left" vertical="center"/>
    </xf>
    <xf numFmtId="0" fontId="7" fillId="0" borderId="39" xfId="0" applyFont="1" applyBorder="1" applyAlignment="1" quotePrefix="1">
      <alignment horizontal="left" vertical="center"/>
    </xf>
    <xf numFmtId="0" fontId="7" fillId="0" borderId="40" xfId="0" applyFont="1" applyBorder="1" applyAlignment="1" quotePrefix="1">
      <alignment horizontal="left" vertical="center"/>
    </xf>
    <xf numFmtId="3" fontId="7" fillId="2" borderId="36" xfId="0" applyNumberFormat="1" applyFont="1" applyFill="1" applyBorder="1" applyAlignment="1">
      <alignment vertical="center"/>
    </xf>
    <xf numFmtId="3" fontId="7" fillId="2" borderId="27" xfId="0" applyNumberFormat="1" applyFont="1" applyFill="1" applyBorder="1" applyAlignment="1">
      <alignment vertical="center"/>
    </xf>
    <xf numFmtId="3" fontId="7" fillId="2" borderId="28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3" fontId="8" fillId="2" borderId="26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166" fontId="8" fillId="2" borderId="6" xfId="0" applyNumberFormat="1" applyFont="1" applyFill="1" applyBorder="1" applyAlignment="1">
      <alignment vertical="center"/>
    </xf>
    <xf numFmtId="166" fontId="7" fillId="0" borderId="36" xfId="0" applyNumberFormat="1" applyFont="1" applyBorder="1" applyAlignment="1">
      <alignment vertical="center"/>
    </xf>
    <xf numFmtId="166" fontId="7" fillId="0" borderId="27" xfId="0" applyNumberFormat="1" applyFont="1" applyBorder="1" applyAlignment="1">
      <alignment vertical="center"/>
    </xf>
    <xf numFmtId="166" fontId="7" fillId="0" borderId="28" xfId="0" applyNumberFormat="1" applyFont="1" applyBorder="1" applyAlignment="1">
      <alignment vertical="center"/>
    </xf>
    <xf numFmtId="0" fontId="7" fillId="0" borderId="2" xfId="0" applyFont="1" applyBorder="1" applyAlignment="1" quotePrefix="1">
      <alignment horizontal="justify" vertical="center"/>
    </xf>
    <xf numFmtId="0" fontId="6" fillId="4" borderId="0" xfId="0" applyFont="1" applyFill="1" applyBorder="1" applyAlignment="1">
      <alignment horizontal="center" vertical="center" wrapText="1"/>
    </xf>
    <xf numFmtId="166" fontId="7" fillId="0" borderId="2" xfId="0" applyNumberFormat="1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/>
    </xf>
    <xf numFmtId="3" fontId="8" fillId="4" borderId="0" xfId="0" applyNumberFormat="1" applyFont="1" applyFill="1" applyBorder="1" applyAlignment="1">
      <alignment vertical="center"/>
    </xf>
    <xf numFmtId="166" fontId="8" fillId="4" borderId="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7" fillId="0" borderId="41" xfId="0" applyFont="1" applyBorder="1" applyAlignment="1">
      <alignment horizontal="left" vertical="center"/>
    </xf>
    <xf numFmtId="0" fontId="7" fillId="0" borderId="9" xfId="0" applyFont="1" applyBorder="1" applyAlignment="1" quotePrefix="1">
      <alignment horizontal="left" vertical="center"/>
    </xf>
    <xf numFmtId="0" fontId="5" fillId="0" borderId="9" xfId="0" applyFont="1" applyBorder="1" applyAlignment="1">
      <alignment vertical="center" wrapText="1"/>
    </xf>
    <xf numFmtId="3" fontId="7" fillId="0" borderId="23" xfId="0" applyNumberFormat="1" applyFont="1" applyBorder="1" applyAlignment="1">
      <alignment vertical="center"/>
    </xf>
    <xf numFmtId="3" fontId="7" fillId="2" borderId="9" xfId="0" applyNumberFormat="1" applyFont="1" applyFill="1" applyBorder="1" applyAlignment="1">
      <alignment vertical="center"/>
    </xf>
    <xf numFmtId="166" fontId="7" fillId="0" borderId="41" xfId="0" applyNumberFormat="1" applyFont="1" applyBorder="1" applyAlignment="1">
      <alignment vertical="center"/>
    </xf>
    <xf numFmtId="166" fontId="7" fillId="0" borderId="9" xfId="0" applyNumberFormat="1" applyFont="1" applyBorder="1" applyAlignment="1">
      <alignment vertical="center"/>
    </xf>
    <xf numFmtId="166" fontId="7" fillId="0" borderId="5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7" fillId="2" borderId="14" xfId="0" applyNumberFormat="1" applyFont="1" applyFill="1" applyBorder="1" applyAlignment="1">
      <alignment vertical="center"/>
    </xf>
    <xf numFmtId="0" fontId="7" fillId="0" borderId="41" xfId="0" applyFont="1" applyBorder="1" applyAlignment="1" quotePrefix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vertical="center" wrapText="1"/>
    </xf>
    <xf numFmtId="0" fontId="7" fillId="0" borderId="6" xfId="0" applyFont="1" applyBorder="1" applyAlignment="1" quotePrefix="1">
      <alignment horizontal="left" vertical="center"/>
    </xf>
    <xf numFmtId="0" fontId="5" fillId="0" borderId="6" xfId="0" applyFont="1" applyBorder="1" applyAlignment="1">
      <alignment vertical="center" wrapText="1"/>
    </xf>
    <xf numFmtId="3" fontId="7" fillId="0" borderId="26" xfId="0" applyNumberFormat="1" applyFont="1" applyBorder="1" applyAlignment="1">
      <alignment vertical="center"/>
    </xf>
    <xf numFmtId="3" fontId="7" fillId="2" borderId="6" xfId="0" applyNumberFormat="1" applyFont="1" applyFill="1" applyBorder="1" applyAlignment="1">
      <alignment vertical="center"/>
    </xf>
    <xf numFmtId="166" fontId="7" fillId="0" borderId="2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6" fontId="7" fillId="0" borderId="24" xfId="0" applyNumberFormat="1" applyFont="1" applyBorder="1" applyAlignment="1">
      <alignment vertical="center"/>
    </xf>
    <xf numFmtId="166" fontId="7" fillId="0" borderId="42" xfId="0" applyNumberFormat="1" applyFont="1" applyBorder="1" applyAlignment="1">
      <alignment vertical="center"/>
    </xf>
    <xf numFmtId="0" fontId="7" fillId="0" borderId="43" xfId="0" applyFont="1" applyBorder="1" applyAlignment="1" quotePrefix="1">
      <alignment horizontal="left" vertical="center"/>
    </xf>
    <xf numFmtId="0" fontId="5" fillId="0" borderId="43" xfId="0" applyFont="1" applyBorder="1" applyAlignment="1">
      <alignment vertical="center" wrapText="1"/>
    </xf>
    <xf numFmtId="3" fontId="7" fillId="0" borderId="43" xfId="0" applyNumberFormat="1" applyFont="1" applyBorder="1" applyAlignment="1">
      <alignment vertical="center"/>
    </xf>
    <xf numFmtId="3" fontId="7" fillId="2" borderId="43" xfId="0" applyNumberFormat="1" applyFont="1" applyFill="1" applyBorder="1" applyAlignment="1">
      <alignment vertical="center"/>
    </xf>
    <xf numFmtId="166" fontId="7" fillId="0" borderId="43" xfId="0" applyNumberFormat="1" applyFont="1" applyBorder="1" applyAlignment="1">
      <alignment vertical="center"/>
    </xf>
    <xf numFmtId="0" fontId="6" fillId="2" borderId="44" xfId="0" applyFont="1" applyFill="1" applyBorder="1" applyAlignment="1">
      <alignment horizontal="left" vertical="center"/>
    </xf>
    <xf numFmtId="0" fontId="6" fillId="2" borderId="45" xfId="0" applyFont="1" applyFill="1" applyBorder="1" applyAlignment="1">
      <alignment horizontal="left" vertical="center"/>
    </xf>
    <xf numFmtId="0" fontId="8" fillId="2" borderId="46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vertical="center" wrapText="1"/>
    </xf>
    <xf numFmtId="3" fontId="8" fillId="2" borderId="42" xfId="0" applyNumberFormat="1" applyFont="1" applyFill="1" applyBorder="1" applyAlignment="1">
      <alignment vertical="center"/>
    </xf>
    <xf numFmtId="3" fontId="8" fillId="2" borderId="31" xfId="0" applyNumberFormat="1" applyFont="1" applyFill="1" applyBorder="1" applyAlignment="1">
      <alignment vertical="center"/>
    </xf>
    <xf numFmtId="166" fontId="8" fillId="2" borderId="31" xfId="0" applyNumberFormat="1" applyFont="1" applyFill="1" applyBorder="1" applyAlignment="1">
      <alignment vertical="center"/>
    </xf>
    <xf numFmtId="0" fontId="7" fillId="0" borderId="0" xfId="0" applyFont="1" applyBorder="1" applyAlignment="1" quotePrefix="1">
      <alignment horizontal="left" vertical="center"/>
    </xf>
    <xf numFmtId="0" fontId="5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166" fontId="7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6"/>
  <sheetViews>
    <sheetView tabSelected="1" workbookViewId="0" topLeftCell="A109">
      <selection activeCell="D152" sqref="D152"/>
    </sheetView>
  </sheetViews>
  <sheetFormatPr defaultColWidth="9.00390625" defaultRowHeight="12.75"/>
  <cols>
    <col min="1" max="1" width="6.00390625" style="1" customWidth="1"/>
    <col min="2" max="3" width="5.75390625" style="1" customWidth="1"/>
    <col min="4" max="4" width="49.75390625" style="1" customWidth="1"/>
    <col min="5" max="5" width="10.125" style="1" customWidth="1"/>
    <col min="6" max="6" width="9.75390625" style="1" customWidth="1"/>
    <col min="7" max="7" width="5.875" style="1" customWidth="1"/>
    <col min="8" max="8" width="0.12890625" style="1" customWidth="1"/>
    <col min="9" max="10" width="9.125" style="1" customWidth="1"/>
    <col min="11" max="11" width="11.625" style="1" customWidth="1"/>
    <col min="12" max="16384" width="9.125" style="1" customWidth="1"/>
  </cols>
  <sheetData>
    <row r="2" spans="5:7" ht="15.75">
      <c r="E2" s="113" t="s">
        <v>85</v>
      </c>
      <c r="F2" s="15"/>
      <c r="G2" s="15"/>
    </row>
    <row r="3" spans="5:7" ht="12.75">
      <c r="E3" s="114"/>
      <c r="F3" s="115"/>
      <c r="G3" s="115"/>
    </row>
    <row r="4" spans="5:7" ht="12.75">
      <c r="E4" s="114" t="s">
        <v>160</v>
      </c>
      <c r="F4" s="115"/>
      <c r="G4" s="15"/>
    </row>
    <row r="5" spans="5:7" ht="12.75">
      <c r="E5" s="114" t="s">
        <v>103</v>
      </c>
      <c r="F5" s="115"/>
      <c r="G5" s="15"/>
    </row>
    <row r="6" spans="4:7" ht="12.75">
      <c r="D6" s="18"/>
      <c r="E6" s="114" t="s">
        <v>161</v>
      </c>
      <c r="F6" s="115"/>
      <c r="G6" s="15"/>
    </row>
    <row r="7" spans="5:7" ht="12.75">
      <c r="E7" s="115"/>
      <c r="F7" s="115"/>
      <c r="G7" s="115"/>
    </row>
    <row r="8" spans="1:7" ht="15.75">
      <c r="A8" s="156" t="s">
        <v>113</v>
      </c>
      <c r="B8" s="156"/>
      <c r="C8" s="156"/>
      <c r="D8" s="156"/>
      <c r="E8" s="156"/>
      <c r="F8" s="156"/>
      <c r="G8" s="156"/>
    </row>
    <row r="9" spans="1:7" ht="15.75">
      <c r="A9" s="46"/>
      <c r="B9" s="46"/>
      <c r="C9" s="46"/>
      <c r="D9" s="46"/>
      <c r="E9" s="46"/>
      <c r="F9" s="46"/>
      <c r="G9" s="46"/>
    </row>
    <row r="10" spans="1:7" ht="18" customHeight="1">
      <c r="A10" s="157" t="s">
        <v>1</v>
      </c>
      <c r="B10" s="157"/>
      <c r="C10" s="157"/>
      <c r="D10" s="158" t="s">
        <v>11</v>
      </c>
      <c r="E10" s="160" t="s">
        <v>86</v>
      </c>
      <c r="F10" s="162" t="s">
        <v>87</v>
      </c>
      <c r="G10" s="164" t="s">
        <v>88</v>
      </c>
    </row>
    <row r="11" spans="1:7" ht="36.75" customHeight="1">
      <c r="A11" s="10" t="s">
        <v>8</v>
      </c>
      <c r="B11" s="10" t="s">
        <v>9</v>
      </c>
      <c r="C11" s="10" t="s">
        <v>10</v>
      </c>
      <c r="D11" s="159"/>
      <c r="E11" s="161"/>
      <c r="F11" s="163"/>
      <c r="G11" s="165"/>
    </row>
    <row r="12" spans="1:7" ht="9" customHeight="1" thickBot="1">
      <c r="A12" s="11">
        <v>1</v>
      </c>
      <c r="B12" s="11">
        <v>2</v>
      </c>
      <c r="C12" s="11">
        <v>3</v>
      </c>
      <c r="D12" s="11">
        <v>4</v>
      </c>
      <c r="E12" s="47">
        <v>7</v>
      </c>
      <c r="F12" s="77">
        <v>8</v>
      </c>
      <c r="G12" s="11">
        <v>9</v>
      </c>
    </row>
    <row r="13" spans="1:7" ht="16.5" customHeight="1" thickTop="1">
      <c r="A13" s="35" t="s">
        <v>84</v>
      </c>
      <c r="B13" s="35"/>
      <c r="C13" s="45" t="str">
        <f>A15</f>
        <v>010</v>
      </c>
      <c r="D13" s="21" t="s">
        <v>7</v>
      </c>
      <c r="E13" s="53">
        <f>SUM(E14,E18)</f>
        <v>1100070</v>
      </c>
      <c r="F13" s="54">
        <f>SUM(F14,F18)</f>
        <v>1095603</v>
      </c>
      <c r="G13" s="86">
        <f>(F13/E13)*100</f>
        <v>99.59393493141346</v>
      </c>
    </row>
    <row r="14" spans="1:7" ht="18" customHeight="1">
      <c r="A14" s="33" t="s">
        <v>12</v>
      </c>
      <c r="B14" s="34"/>
      <c r="C14" s="42" t="str">
        <f>B15</f>
        <v>01010</v>
      </c>
      <c r="D14" s="17" t="s">
        <v>4</v>
      </c>
      <c r="E14" s="49">
        <f>SUM(E15:E17)</f>
        <v>1099670</v>
      </c>
      <c r="F14" s="50">
        <f>SUM(F15:F17)</f>
        <v>1094830</v>
      </c>
      <c r="G14" s="85">
        <f>(F14/E14)*100</f>
        <v>99.55986796038812</v>
      </c>
    </row>
    <row r="15" spans="1:7" ht="22.5">
      <c r="A15" s="29" t="s">
        <v>2</v>
      </c>
      <c r="B15" s="29" t="s">
        <v>3</v>
      </c>
      <c r="C15" s="30" t="s">
        <v>111</v>
      </c>
      <c r="D15" s="8" t="s">
        <v>6</v>
      </c>
      <c r="E15" s="48">
        <v>599670</v>
      </c>
      <c r="F15" s="78">
        <v>594830</v>
      </c>
      <c r="G15" s="84">
        <f aca="true" t="shared" si="0" ref="G15:G67">(F15/E15)*100</f>
        <v>99.19288942251572</v>
      </c>
    </row>
    <row r="16" spans="1:7" ht="27.75" customHeight="1">
      <c r="A16" s="29"/>
      <c r="B16" s="29"/>
      <c r="C16" s="29">
        <v>6260</v>
      </c>
      <c r="D16" s="6" t="s">
        <v>114</v>
      </c>
      <c r="E16" s="48">
        <v>200000</v>
      </c>
      <c r="F16" s="79">
        <v>200000</v>
      </c>
      <c r="G16" s="84">
        <f t="shared" si="0"/>
        <v>100</v>
      </c>
    </row>
    <row r="17" spans="1:7" ht="19.5" customHeight="1">
      <c r="A17" s="31"/>
      <c r="B17" s="31"/>
      <c r="C17" s="32">
        <v>6290</v>
      </c>
      <c r="D17" s="9" t="s">
        <v>153</v>
      </c>
      <c r="E17" s="48">
        <v>300000</v>
      </c>
      <c r="F17" s="80">
        <v>300000</v>
      </c>
      <c r="G17" s="84">
        <f t="shared" si="0"/>
        <v>100</v>
      </c>
    </row>
    <row r="18" spans="1:7" ht="19.5" customHeight="1">
      <c r="A18" s="33" t="s">
        <v>12</v>
      </c>
      <c r="B18" s="34"/>
      <c r="C18" s="42" t="str">
        <f>B19</f>
        <v>01095</v>
      </c>
      <c r="D18" s="17" t="s">
        <v>16</v>
      </c>
      <c r="E18" s="49">
        <f>SUM(E19)</f>
        <v>400</v>
      </c>
      <c r="F18" s="50">
        <f>SUM(F19)</f>
        <v>773</v>
      </c>
      <c r="G18" s="85">
        <f>(F18/E18)*100</f>
        <v>193.25</v>
      </c>
    </row>
    <row r="19" spans="1:7" ht="33.75">
      <c r="A19" s="29" t="s">
        <v>2</v>
      </c>
      <c r="B19" s="29" t="s">
        <v>13</v>
      </c>
      <c r="C19" s="29" t="s">
        <v>112</v>
      </c>
      <c r="D19" s="6" t="s">
        <v>15</v>
      </c>
      <c r="E19" s="51">
        <v>400</v>
      </c>
      <c r="F19" s="79">
        <v>773</v>
      </c>
      <c r="G19" s="84">
        <f t="shared" si="0"/>
        <v>193.25</v>
      </c>
    </row>
    <row r="20" spans="1:7" s="19" customFormat="1" ht="22.5" customHeight="1">
      <c r="A20" s="35" t="s">
        <v>84</v>
      </c>
      <c r="B20" s="35"/>
      <c r="C20" s="45">
        <f>A22</f>
        <v>400</v>
      </c>
      <c r="D20" s="21" t="s">
        <v>19</v>
      </c>
      <c r="E20" s="53">
        <f>SUM(E21)</f>
        <v>105000</v>
      </c>
      <c r="F20" s="54">
        <f>SUM(F21)</f>
        <v>104915</v>
      </c>
      <c r="G20" s="86">
        <f>(F20/E20)*100</f>
        <v>99.91904761904762</v>
      </c>
    </row>
    <row r="21" spans="1:7" s="19" customFormat="1" ht="16.5" customHeight="1">
      <c r="A21" s="33" t="s">
        <v>12</v>
      </c>
      <c r="B21" s="34"/>
      <c r="C21" s="42">
        <f>B22</f>
        <v>40002</v>
      </c>
      <c r="D21" s="17" t="s">
        <v>18</v>
      </c>
      <c r="E21" s="49">
        <f>E22</f>
        <v>105000</v>
      </c>
      <c r="F21" s="50">
        <f>F22</f>
        <v>104915</v>
      </c>
      <c r="G21" s="85">
        <f>(F21/E21)*100</f>
        <v>99.91904761904762</v>
      </c>
    </row>
    <row r="22" spans="1:7" ht="22.5">
      <c r="A22" s="29">
        <v>400</v>
      </c>
      <c r="B22" s="29">
        <v>40002</v>
      </c>
      <c r="C22" s="29" t="s">
        <v>119</v>
      </c>
      <c r="D22" s="6" t="s">
        <v>17</v>
      </c>
      <c r="E22" s="51">
        <v>105000</v>
      </c>
      <c r="F22" s="79">
        <v>104915</v>
      </c>
      <c r="G22" s="84">
        <f t="shared" si="0"/>
        <v>99.91904761904762</v>
      </c>
    </row>
    <row r="23" spans="1:7" s="19" customFormat="1" ht="17.25" customHeight="1">
      <c r="A23" s="35" t="s">
        <v>84</v>
      </c>
      <c r="B23" s="35"/>
      <c r="C23" s="45">
        <f>A25</f>
        <v>600</v>
      </c>
      <c r="D23" s="21" t="s">
        <v>22</v>
      </c>
      <c r="E23" s="53">
        <f>SUM(E24)</f>
        <v>110563</v>
      </c>
      <c r="F23" s="54">
        <f>SUM(F24)</f>
        <v>105959</v>
      </c>
      <c r="G23" s="86">
        <f>(F23/E23)*100</f>
        <v>95.83585828893933</v>
      </c>
    </row>
    <row r="24" spans="1:7" s="19" customFormat="1" ht="15.75" customHeight="1">
      <c r="A24" s="33" t="s">
        <v>12</v>
      </c>
      <c r="B24" s="34"/>
      <c r="C24" s="42">
        <f>B25</f>
        <v>60016</v>
      </c>
      <c r="D24" s="17" t="s">
        <v>21</v>
      </c>
      <c r="E24" s="49">
        <f>SUM(E25)</f>
        <v>110563</v>
      </c>
      <c r="F24" s="50">
        <f>SUM(F25)</f>
        <v>105959</v>
      </c>
      <c r="G24" s="85">
        <f>(F24/E24)*100</f>
        <v>95.83585828893933</v>
      </c>
    </row>
    <row r="25" spans="1:7" ht="12.75">
      <c r="A25" s="29">
        <v>600</v>
      </c>
      <c r="B25" s="29">
        <v>60016</v>
      </c>
      <c r="C25" s="29" t="s">
        <v>5</v>
      </c>
      <c r="D25" s="6" t="s">
        <v>20</v>
      </c>
      <c r="E25" s="51">
        <v>110563</v>
      </c>
      <c r="F25" s="79">
        <v>105959</v>
      </c>
      <c r="G25" s="84">
        <f t="shared" si="0"/>
        <v>95.83585828893933</v>
      </c>
    </row>
    <row r="26" spans="1:7" s="19" customFormat="1" ht="17.25" customHeight="1">
      <c r="A26" s="35" t="s">
        <v>84</v>
      </c>
      <c r="B26" s="35"/>
      <c r="C26" s="45">
        <f>A28</f>
        <v>700</v>
      </c>
      <c r="D26" s="21" t="s">
        <v>24</v>
      </c>
      <c r="E26" s="53">
        <f>SUM(E27)</f>
        <v>3064869</v>
      </c>
      <c r="F26" s="54">
        <f>SUM(F27)</f>
        <v>3659468</v>
      </c>
      <c r="G26" s="86">
        <f>(F26/E26)*100</f>
        <v>119.40047029742544</v>
      </c>
    </row>
    <row r="27" spans="1:7" s="19" customFormat="1" ht="15.75" customHeight="1">
      <c r="A27" s="33" t="s">
        <v>12</v>
      </c>
      <c r="B27" s="34"/>
      <c r="C27" s="42">
        <f>B28</f>
        <v>70005</v>
      </c>
      <c r="D27" s="17" t="s">
        <v>23</v>
      </c>
      <c r="E27" s="49">
        <f>SUM(E28:E32)</f>
        <v>3064869</v>
      </c>
      <c r="F27" s="50">
        <f>SUM(F28:F32)</f>
        <v>3659468</v>
      </c>
      <c r="G27" s="85">
        <f>(F27/E27)*100</f>
        <v>119.40047029742544</v>
      </c>
    </row>
    <row r="28" spans="1:7" ht="22.5">
      <c r="A28" s="29">
        <v>700</v>
      </c>
      <c r="B28" s="29">
        <v>70005</v>
      </c>
      <c r="C28" s="30" t="s">
        <v>118</v>
      </c>
      <c r="D28" s="8" t="s">
        <v>154</v>
      </c>
      <c r="E28" s="48">
        <v>60233</v>
      </c>
      <c r="F28" s="78">
        <v>60233</v>
      </c>
      <c r="G28" s="84">
        <f t="shared" si="0"/>
        <v>100</v>
      </c>
    </row>
    <row r="29" spans="1:7" ht="33.75">
      <c r="A29" s="29"/>
      <c r="B29" s="29"/>
      <c r="C29" s="36" t="s">
        <v>112</v>
      </c>
      <c r="D29" s="7" t="s">
        <v>83</v>
      </c>
      <c r="E29" s="55">
        <v>203485</v>
      </c>
      <c r="F29" s="81">
        <v>203593</v>
      </c>
      <c r="G29" s="84">
        <f t="shared" si="0"/>
        <v>100.0530751652456</v>
      </c>
    </row>
    <row r="30" spans="1:7" ht="19.5" customHeight="1">
      <c r="A30" s="29"/>
      <c r="B30" s="29"/>
      <c r="C30" s="29" t="s">
        <v>117</v>
      </c>
      <c r="D30" s="6" t="s">
        <v>25</v>
      </c>
      <c r="E30" s="51">
        <v>8000</v>
      </c>
      <c r="F30" s="79">
        <v>8470</v>
      </c>
      <c r="G30" s="84">
        <f t="shared" si="0"/>
        <v>105.87500000000001</v>
      </c>
    </row>
    <row r="31" spans="1:7" ht="22.5">
      <c r="A31" s="31"/>
      <c r="B31" s="31"/>
      <c r="C31" s="37" t="s">
        <v>116</v>
      </c>
      <c r="D31" s="9" t="s">
        <v>26</v>
      </c>
      <c r="E31" s="56">
        <v>2766151</v>
      </c>
      <c r="F31" s="80">
        <v>3361266</v>
      </c>
      <c r="G31" s="84">
        <f t="shared" si="0"/>
        <v>121.51419065698148</v>
      </c>
    </row>
    <row r="32" spans="1:7" ht="12.75">
      <c r="A32" s="31"/>
      <c r="B32" s="31"/>
      <c r="C32" s="37" t="s">
        <v>115</v>
      </c>
      <c r="D32" s="7" t="s">
        <v>99</v>
      </c>
      <c r="E32" s="56">
        <v>27000</v>
      </c>
      <c r="F32" s="80">
        <v>25906</v>
      </c>
      <c r="G32" s="84">
        <f>(F32/E32)*100</f>
        <v>95.94814814814815</v>
      </c>
    </row>
    <row r="33" spans="1:7" s="19" customFormat="1" ht="17.25" customHeight="1">
      <c r="A33" s="35" t="s">
        <v>84</v>
      </c>
      <c r="B33" s="35"/>
      <c r="C33" s="45">
        <f>A35</f>
        <v>750</v>
      </c>
      <c r="D33" s="21" t="s">
        <v>138</v>
      </c>
      <c r="E33" s="53">
        <f>SUM(E34,E36,E38)</f>
        <v>197248</v>
      </c>
      <c r="F33" s="54">
        <f>SUM(F34,F36,F38)</f>
        <v>200476</v>
      </c>
      <c r="G33" s="86">
        <f t="shared" si="0"/>
        <v>101.6365184944841</v>
      </c>
    </row>
    <row r="34" spans="1:7" s="19" customFormat="1" ht="15.75" customHeight="1">
      <c r="A34" s="33" t="s">
        <v>12</v>
      </c>
      <c r="B34" s="34"/>
      <c r="C34" s="42">
        <f>B35</f>
        <v>75011</v>
      </c>
      <c r="D34" s="17" t="s">
        <v>27</v>
      </c>
      <c r="E34" s="49">
        <f>SUM(E35)</f>
        <v>62960</v>
      </c>
      <c r="F34" s="50">
        <f>SUM(F35)</f>
        <v>62960</v>
      </c>
      <c r="G34" s="85">
        <f>(F34/E34)*100</f>
        <v>100</v>
      </c>
    </row>
    <row r="35" spans="1:7" ht="33.75">
      <c r="A35" s="29">
        <v>750</v>
      </c>
      <c r="B35" s="29">
        <v>75011</v>
      </c>
      <c r="C35" s="29">
        <v>2010</v>
      </c>
      <c r="D35" s="6" t="s">
        <v>31</v>
      </c>
      <c r="E35" s="51">
        <v>62960</v>
      </c>
      <c r="F35" s="79">
        <v>62960</v>
      </c>
      <c r="G35" s="84">
        <f t="shared" si="0"/>
        <v>100</v>
      </c>
    </row>
    <row r="36" spans="1:7" s="15" customFormat="1" ht="12.75">
      <c r="A36" s="72" t="s">
        <v>12</v>
      </c>
      <c r="B36" s="73"/>
      <c r="C36" s="68">
        <f>B37</f>
        <v>75020</v>
      </c>
      <c r="D36" s="69" t="s">
        <v>28</v>
      </c>
      <c r="E36" s="70">
        <f>SUM(E37)</f>
        <v>2810</v>
      </c>
      <c r="F36" s="71">
        <f>SUM(F37)</f>
        <v>2810</v>
      </c>
      <c r="G36" s="85">
        <f>(F36/E36)*100</f>
        <v>100</v>
      </c>
    </row>
    <row r="37" spans="1:7" ht="33.75">
      <c r="A37" s="38">
        <v>750</v>
      </c>
      <c r="B37" s="38">
        <v>75020</v>
      </c>
      <c r="C37" s="38">
        <v>2320</v>
      </c>
      <c r="D37" s="12" t="s">
        <v>163</v>
      </c>
      <c r="E37" s="57">
        <v>2810</v>
      </c>
      <c r="F37" s="82">
        <v>2810</v>
      </c>
      <c r="G37" s="84">
        <f t="shared" si="0"/>
        <v>100</v>
      </c>
    </row>
    <row r="38" spans="1:7" s="15" customFormat="1" ht="12.75">
      <c r="A38" s="33" t="s">
        <v>12</v>
      </c>
      <c r="B38" s="34"/>
      <c r="C38" s="42">
        <f>B39</f>
        <v>75023</v>
      </c>
      <c r="D38" s="17" t="s">
        <v>67</v>
      </c>
      <c r="E38" s="50">
        <f>SUM(E39:E43)</f>
        <v>131478</v>
      </c>
      <c r="F38" s="50">
        <f>SUM(F39:F43)</f>
        <v>134706</v>
      </c>
      <c r="G38" s="85">
        <f>(F38/E38)*100</f>
        <v>102.45516360151508</v>
      </c>
    </row>
    <row r="39" spans="1:7" ht="12.75">
      <c r="A39" s="29">
        <v>750</v>
      </c>
      <c r="B39" s="29">
        <v>75023</v>
      </c>
      <c r="C39" s="39" t="s">
        <v>119</v>
      </c>
      <c r="D39" s="5" t="s">
        <v>152</v>
      </c>
      <c r="E39" s="58">
        <v>36400</v>
      </c>
      <c r="F39" s="83">
        <v>36702</v>
      </c>
      <c r="G39" s="87">
        <f>(F39/E39)*100</f>
        <v>100.82967032967034</v>
      </c>
    </row>
    <row r="40" spans="1:7" ht="22.5">
      <c r="A40" s="29"/>
      <c r="B40" s="29"/>
      <c r="C40" s="36" t="s">
        <v>112</v>
      </c>
      <c r="D40" s="7" t="s">
        <v>29</v>
      </c>
      <c r="E40" s="55">
        <v>55383</v>
      </c>
      <c r="F40" s="81">
        <v>55493</v>
      </c>
      <c r="G40" s="88">
        <f>(F40/E40)*100</f>
        <v>100.19861690410414</v>
      </c>
    </row>
    <row r="41" spans="1:7" ht="12.75">
      <c r="A41" s="29"/>
      <c r="B41" s="29"/>
      <c r="C41" s="36" t="s">
        <v>120</v>
      </c>
      <c r="D41" s="7" t="s">
        <v>30</v>
      </c>
      <c r="E41" s="55">
        <v>22623</v>
      </c>
      <c r="F41" s="81">
        <v>25693</v>
      </c>
      <c r="G41" s="88">
        <f t="shared" si="0"/>
        <v>113.57026035450647</v>
      </c>
    </row>
    <row r="42" spans="1:7" ht="12.75">
      <c r="A42" s="29"/>
      <c r="B42" s="29"/>
      <c r="C42" s="36" t="s">
        <v>115</v>
      </c>
      <c r="D42" s="7" t="s">
        <v>99</v>
      </c>
      <c r="E42" s="55">
        <v>15500</v>
      </c>
      <c r="F42" s="81">
        <v>14487</v>
      </c>
      <c r="G42" s="88">
        <f>(F42/E42)*100</f>
        <v>93.46451612903226</v>
      </c>
    </row>
    <row r="43" spans="1:7" ht="32.25" customHeight="1">
      <c r="A43" s="116"/>
      <c r="B43" s="116"/>
      <c r="C43" s="117">
        <v>2360</v>
      </c>
      <c r="D43" s="118" t="s">
        <v>121</v>
      </c>
      <c r="E43" s="119">
        <v>1572</v>
      </c>
      <c r="F43" s="120">
        <v>2331</v>
      </c>
      <c r="G43" s="122">
        <f t="shared" si="0"/>
        <v>148.28244274809163</v>
      </c>
    </row>
    <row r="44" spans="1:7" s="19" customFormat="1" ht="8.25" customHeight="1">
      <c r="A44" s="109"/>
      <c r="B44" s="109"/>
      <c r="C44" s="110"/>
      <c r="D44" s="107"/>
      <c r="E44" s="111"/>
      <c r="F44" s="111"/>
      <c r="G44" s="112"/>
    </row>
    <row r="45" spans="1:7" s="19" customFormat="1" ht="12" customHeight="1" thickBot="1">
      <c r="A45" s="11">
        <v>1</v>
      </c>
      <c r="B45" s="11">
        <v>2</v>
      </c>
      <c r="C45" s="11">
        <v>3</v>
      </c>
      <c r="D45" s="11">
        <v>4</v>
      </c>
      <c r="E45" s="47">
        <v>5</v>
      </c>
      <c r="F45" s="77">
        <v>6</v>
      </c>
      <c r="G45" s="11">
        <v>7</v>
      </c>
    </row>
    <row r="46" spans="1:7" s="19" customFormat="1" ht="25.5" customHeight="1" thickTop="1">
      <c r="A46" s="35" t="s">
        <v>84</v>
      </c>
      <c r="B46" s="35"/>
      <c r="C46" s="45">
        <f>A48</f>
        <v>751</v>
      </c>
      <c r="D46" s="21" t="s">
        <v>91</v>
      </c>
      <c r="E46" s="53">
        <f>SUM(E47,E49,)</f>
        <v>13968</v>
      </c>
      <c r="F46" s="54">
        <f>SUM(F47,F49)</f>
        <v>13968</v>
      </c>
      <c r="G46" s="86">
        <f>(F46/E46)*100</f>
        <v>100</v>
      </c>
    </row>
    <row r="47" spans="1:7" s="19" customFormat="1" ht="21" customHeight="1">
      <c r="A47" s="33" t="s">
        <v>12</v>
      </c>
      <c r="B47" s="34"/>
      <c r="C47" s="42">
        <f>B48</f>
        <v>75101</v>
      </c>
      <c r="D47" s="17" t="s">
        <v>90</v>
      </c>
      <c r="E47" s="49">
        <f>SUM(E48)</f>
        <v>2088</v>
      </c>
      <c r="F47" s="50">
        <f>SUM(F48)</f>
        <v>2088</v>
      </c>
      <c r="G47" s="85">
        <f>(F47/E47)*100</f>
        <v>100</v>
      </c>
    </row>
    <row r="48" spans="1:7" ht="33.75">
      <c r="A48" s="29">
        <v>751</v>
      </c>
      <c r="B48" s="29">
        <v>75101</v>
      </c>
      <c r="C48" s="29">
        <v>2010</v>
      </c>
      <c r="D48" s="6" t="s">
        <v>31</v>
      </c>
      <c r="E48" s="51">
        <v>2088</v>
      </c>
      <c r="F48" s="79">
        <v>2088</v>
      </c>
      <c r="G48" s="84">
        <f t="shared" si="0"/>
        <v>100</v>
      </c>
    </row>
    <row r="49" spans="1:7" s="15" customFormat="1" ht="12.75">
      <c r="A49" s="33" t="s">
        <v>12</v>
      </c>
      <c r="B49" s="34"/>
      <c r="C49" s="42">
        <f>B50</f>
        <v>75113</v>
      </c>
      <c r="D49" s="17" t="s">
        <v>130</v>
      </c>
      <c r="E49" s="49">
        <f>SUM(E50)</f>
        <v>11880</v>
      </c>
      <c r="F49" s="50">
        <f>SUM(F50)</f>
        <v>11880</v>
      </c>
      <c r="G49" s="85">
        <f>(F49/E49)*100</f>
        <v>100</v>
      </c>
    </row>
    <row r="50" spans="1:7" ht="33.75">
      <c r="A50" s="29">
        <v>751</v>
      </c>
      <c r="B50" s="29">
        <v>75113</v>
      </c>
      <c r="C50" s="29">
        <v>2010</v>
      </c>
      <c r="D50" s="6" t="s">
        <v>31</v>
      </c>
      <c r="E50" s="51">
        <v>11880</v>
      </c>
      <c r="F50" s="79">
        <v>11880</v>
      </c>
      <c r="G50" s="84">
        <f>(F50/E50)*100</f>
        <v>100</v>
      </c>
    </row>
    <row r="51" spans="1:7" s="19" customFormat="1" ht="17.25" customHeight="1">
      <c r="A51" s="35" t="s">
        <v>84</v>
      </c>
      <c r="B51" s="35"/>
      <c r="C51" s="45">
        <f>A53</f>
        <v>754</v>
      </c>
      <c r="D51" s="21" t="s">
        <v>33</v>
      </c>
      <c r="E51" s="53">
        <f>E52</f>
        <v>500</v>
      </c>
      <c r="F51" s="54">
        <f>F52</f>
        <v>500</v>
      </c>
      <c r="G51" s="86">
        <f>(F51/E51)*100</f>
        <v>100</v>
      </c>
    </row>
    <row r="52" spans="1:7" s="19" customFormat="1" ht="13.5" customHeight="1">
      <c r="A52" s="33" t="s">
        <v>12</v>
      </c>
      <c r="B52" s="34"/>
      <c r="C52" s="42">
        <f>B53</f>
        <v>75414</v>
      </c>
      <c r="D52" s="17" t="s">
        <v>32</v>
      </c>
      <c r="E52" s="49">
        <f>SUM(E53)</f>
        <v>500</v>
      </c>
      <c r="F52" s="50">
        <f>SUM(F53)</f>
        <v>500</v>
      </c>
      <c r="G52" s="85">
        <f>(F52/E52)*100</f>
        <v>100</v>
      </c>
    </row>
    <row r="53" spans="1:7" ht="33.75">
      <c r="A53" s="29">
        <v>754</v>
      </c>
      <c r="B53" s="29">
        <v>75414</v>
      </c>
      <c r="C53" s="29">
        <v>2010</v>
      </c>
      <c r="D53" s="6" t="s">
        <v>31</v>
      </c>
      <c r="E53" s="51">
        <v>500</v>
      </c>
      <c r="F53" s="79">
        <v>500</v>
      </c>
      <c r="G53" s="84">
        <f t="shared" si="0"/>
        <v>100</v>
      </c>
    </row>
    <row r="54" spans="1:7" s="19" customFormat="1" ht="22.5" customHeight="1">
      <c r="A54" s="35" t="s">
        <v>84</v>
      </c>
      <c r="B54" s="35"/>
      <c r="C54" s="45">
        <f>A56</f>
        <v>756</v>
      </c>
      <c r="D54" s="21" t="s">
        <v>48</v>
      </c>
      <c r="E54" s="53">
        <f>SUM(E55,E58,E68,E72:E73,E75)</f>
        <v>26676521</v>
      </c>
      <c r="F54" s="54">
        <f>SUM(F55,F58,F68,F72,F75)</f>
        <v>27025388</v>
      </c>
      <c r="G54" s="86">
        <f t="shared" si="0"/>
        <v>101.30776798068983</v>
      </c>
    </row>
    <row r="55" spans="1:7" s="19" customFormat="1" ht="15.75" customHeight="1">
      <c r="A55" s="40" t="s">
        <v>12</v>
      </c>
      <c r="B55" s="41"/>
      <c r="C55" s="43">
        <f>B56</f>
        <v>75601</v>
      </c>
      <c r="D55" s="16" t="s">
        <v>35</v>
      </c>
      <c r="E55" s="59">
        <f>SUM(E56:E57)</f>
        <v>102000</v>
      </c>
      <c r="F55" s="60">
        <f>SUM(F56:F57)</f>
        <v>115349</v>
      </c>
      <c r="G55" s="85">
        <f>(F55/E55)*100</f>
        <v>113.08725490196079</v>
      </c>
    </row>
    <row r="56" spans="1:7" ht="22.5">
      <c r="A56" s="38">
        <v>756</v>
      </c>
      <c r="B56" s="38">
        <v>75601</v>
      </c>
      <c r="C56" s="39" t="s">
        <v>122</v>
      </c>
      <c r="D56" s="5" t="s">
        <v>97</v>
      </c>
      <c r="E56" s="58">
        <v>100000</v>
      </c>
      <c r="F56" s="83">
        <v>112910</v>
      </c>
      <c r="G56" s="84">
        <f t="shared" si="0"/>
        <v>112.91</v>
      </c>
    </row>
    <row r="57" spans="1:7" ht="12.75">
      <c r="A57" s="31"/>
      <c r="B57" s="31"/>
      <c r="C57" s="37" t="s">
        <v>123</v>
      </c>
      <c r="D57" s="9" t="s">
        <v>34</v>
      </c>
      <c r="E57" s="56">
        <v>2000</v>
      </c>
      <c r="F57" s="80">
        <v>2439</v>
      </c>
      <c r="G57" s="84">
        <f t="shared" si="0"/>
        <v>121.95</v>
      </c>
    </row>
    <row r="58" spans="1:7" s="15" customFormat="1" ht="33.75">
      <c r="A58" s="40" t="s">
        <v>12</v>
      </c>
      <c r="B58" s="41"/>
      <c r="C58" s="43">
        <f>B59</f>
        <v>75615</v>
      </c>
      <c r="D58" s="16" t="s">
        <v>44</v>
      </c>
      <c r="E58" s="59">
        <f>SUM(E59:E67)</f>
        <v>11548200</v>
      </c>
      <c r="F58" s="60">
        <f>SUM(F59:F67)</f>
        <v>11493990</v>
      </c>
      <c r="G58" s="85">
        <f>(F58/E58)*100</f>
        <v>99.53057619369253</v>
      </c>
    </row>
    <row r="59" spans="1:7" ht="12.75">
      <c r="A59" s="38">
        <v>756</v>
      </c>
      <c r="B59" s="38">
        <v>75615</v>
      </c>
      <c r="C59" s="39" t="s">
        <v>124</v>
      </c>
      <c r="D59" s="5" t="s">
        <v>36</v>
      </c>
      <c r="E59" s="58">
        <v>8509800</v>
      </c>
      <c r="F59" s="83">
        <v>8369622</v>
      </c>
      <c r="G59" s="84">
        <f t="shared" si="0"/>
        <v>98.35274624550519</v>
      </c>
    </row>
    <row r="60" spans="1:10" ht="12.75">
      <c r="A60" s="29"/>
      <c r="B60" s="29"/>
      <c r="C60" s="36" t="s">
        <v>125</v>
      </c>
      <c r="D60" s="7" t="s">
        <v>37</v>
      </c>
      <c r="E60" s="55">
        <v>280000</v>
      </c>
      <c r="F60" s="81">
        <v>277345</v>
      </c>
      <c r="G60" s="84">
        <f t="shared" si="0"/>
        <v>99.05178571428571</v>
      </c>
      <c r="J60" s="61"/>
    </row>
    <row r="61" spans="1:7" ht="12.75">
      <c r="A61" s="29"/>
      <c r="B61" s="29"/>
      <c r="C61" s="36" t="s">
        <v>126</v>
      </c>
      <c r="D61" s="7" t="s">
        <v>38</v>
      </c>
      <c r="E61" s="55">
        <v>11000</v>
      </c>
      <c r="F61" s="81">
        <v>12065</v>
      </c>
      <c r="G61" s="84">
        <f t="shared" si="0"/>
        <v>109.68181818181819</v>
      </c>
    </row>
    <row r="62" spans="1:7" ht="12.75">
      <c r="A62" s="29"/>
      <c r="B62" s="29"/>
      <c r="C62" s="36" t="s">
        <v>127</v>
      </c>
      <c r="D62" s="7" t="s">
        <v>39</v>
      </c>
      <c r="E62" s="55">
        <v>434300</v>
      </c>
      <c r="F62" s="81">
        <v>456410</v>
      </c>
      <c r="G62" s="84">
        <f t="shared" si="0"/>
        <v>105.09095095556067</v>
      </c>
    </row>
    <row r="63" spans="1:7" ht="12.75">
      <c r="A63" s="29"/>
      <c r="B63" s="29"/>
      <c r="C63" s="36" t="s">
        <v>131</v>
      </c>
      <c r="D63" s="7" t="s">
        <v>42</v>
      </c>
      <c r="E63" s="55">
        <v>160000</v>
      </c>
      <c r="F63" s="81">
        <v>194073</v>
      </c>
      <c r="G63" s="84">
        <f t="shared" si="0"/>
        <v>121.295625</v>
      </c>
    </row>
    <row r="64" spans="1:7" ht="12.75">
      <c r="A64" s="29"/>
      <c r="B64" s="29"/>
      <c r="C64" s="36" t="s">
        <v>132</v>
      </c>
      <c r="D64" s="7" t="s">
        <v>139</v>
      </c>
      <c r="E64" s="55">
        <v>100</v>
      </c>
      <c r="F64" s="81">
        <v>92</v>
      </c>
      <c r="G64" s="84">
        <f t="shared" si="0"/>
        <v>92</v>
      </c>
    </row>
    <row r="65" spans="1:7" ht="22.5">
      <c r="A65" s="29"/>
      <c r="B65" s="29"/>
      <c r="C65" s="36" t="s">
        <v>128</v>
      </c>
      <c r="D65" s="7" t="s">
        <v>81</v>
      </c>
      <c r="E65" s="55">
        <v>53000</v>
      </c>
      <c r="F65" s="81">
        <v>60740</v>
      </c>
      <c r="G65" s="84">
        <f t="shared" si="0"/>
        <v>114.60377358490565</v>
      </c>
    </row>
    <row r="66" spans="1:7" ht="12.75">
      <c r="A66" s="29"/>
      <c r="B66" s="29"/>
      <c r="C66" s="36" t="s">
        <v>129</v>
      </c>
      <c r="D66" s="7" t="s">
        <v>40</v>
      </c>
      <c r="E66" s="55">
        <v>2000000</v>
      </c>
      <c r="F66" s="81">
        <v>2009080</v>
      </c>
      <c r="G66" s="84">
        <f t="shared" si="0"/>
        <v>100.454</v>
      </c>
    </row>
    <row r="67" spans="1:7" ht="12.75">
      <c r="A67" s="31"/>
      <c r="B67" s="31"/>
      <c r="C67" s="36" t="s">
        <v>123</v>
      </c>
      <c r="D67" s="7" t="s">
        <v>41</v>
      </c>
      <c r="E67" s="55">
        <v>100000</v>
      </c>
      <c r="F67" s="81">
        <v>114563</v>
      </c>
      <c r="G67" s="84">
        <f t="shared" si="0"/>
        <v>114.56299999999999</v>
      </c>
    </row>
    <row r="68" spans="1:7" s="15" customFormat="1" ht="22.5">
      <c r="A68" s="33" t="s">
        <v>12</v>
      </c>
      <c r="B68" s="34"/>
      <c r="C68" s="42">
        <f>B69</f>
        <v>75618</v>
      </c>
      <c r="D68" s="69" t="s">
        <v>134</v>
      </c>
      <c r="E68" s="49">
        <f>SUM(E69:E71)</f>
        <v>327089</v>
      </c>
      <c r="F68" s="50">
        <f>SUM(F69:F71)</f>
        <v>338245</v>
      </c>
      <c r="G68" s="85">
        <f aca="true" t="shared" si="1" ref="G68:G123">(F68/E68)*100</f>
        <v>103.41069250265218</v>
      </c>
    </row>
    <row r="69" spans="1:7" ht="12.75">
      <c r="A69" s="29">
        <v>756</v>
      </c>
      <c r="B69" s="29">
        <v>75618</v>
      </c>
      <c r="C69" s="30" t="s">
        <v>143</v>
      </c>
      <c r="D69" s="5" t="s">
        <v>43</v>
      </c>
      <c r="E69" s="58">
        <v>100000</v>
      </c>
      <c r="F69" s="83">
        <v>97991</v>
      </c>
      <c r="G69" s="87">
        <f t="shared" si="1"/>
        <v>97.991</v>
      </c>
    </row>
    <row r="70" spans="1:7" ht="12.75">
      <c r="A70" s="29"/>
      <c r="B70" s="29"/>
      <c r="C70" s="30" t="s">
        <v>155</v>
      </c>
      <c r="D70" s="6" t="s">
        <v>89</v>
      </c>
      <c r="E70" s="51">
        <v>225000</v>
      </c>
      <c r="F70" s="79">
        <v>237157</v>
      </c>
      <c r="G70" s="84">
        <f t="shared" si="1"/>
        <v>105.40311111111112</v>
      </c>
    </row>
    <row r="71" spans="1:7" ht="12.75">
      <c r="A71" s="31"/>
      <c r="B71" s="31"/>
      <c r="C71" s="37" t="s">
        <v>123</v>
      </c>
      <c r="D71" s="9" t="s">
        <v>41</v>
      </c>
      <c r="E71" s="56">
        <v>2089</v>
      </c>
      <c r="F71" s="80">
        <v>3097</v>
      </c>
      <c r="G71" s="108">
        <f t="shared" si="1"/>
        <v>148.25275251316418</v>
      </c>
    </row>
    <row r="72" spans="1:7" ht="12.75">
      <c r="A72" s="33" t="s">
        <v>12</v>
      </c>
      <c r="B72" s="34"/>
      <c r="C72" s="42">
        <f>B73</f>
        <v>75619</v>
      </c>
      <c r="D72" s="17" t="s">
        <v>135</v>
      </c>
      <c r="E72" s="49">
        <f>SUM(E73:E74)</f>
        <v>0</v>
      </c>
      <c r="F72" s="50">
        <f>SUM(F73:F74)</f>
        <v>-719</v>
      </c>
      <c r="G72" s="85"/>
    </row>
    <row r="73" spans="1:7" ht="13.5" customHeight="1">
      <c r="A73" s="29">
        <v>756</v>
      </c>
      <c r="B73" s="29">
        <v>75619</v>
      </c>
      <c r="C73" s="30" t="s">
        <v>133</v>
      </c>
      <c r="D73" s="8" t="s">
        <v>136</v>
      </c>
      <c r="E73" s="48"/>
      <c r="F73" s="78">
        <v>-694</v>
      </c>
      <c r="G73" s="84"/>
    </row>
    <row r="74" spans="1:7" ht="13.5" customHeight="1">
      <c r="A74" s="31"/>
      <c r="B74" s="31"/>
      <c r="C74" s="37" t="s">
        <v>123</v>
      </c>
      <c r="D74" s="9" t="s">
        <v>137</v>
      </c>
      <c r="E74" s="56"/>
      <c r="F74" s="80">
        <v>-25</v>
      </c>
      <c r="G74" s="84"/>
    </row>
    <row r="75" spans="1:7" ht="18.75" customHeight="1">
      <c r="A75" s="33" t="s">
        <v>12</v>
      </c>
      <c r="B75" s="34"/>
      <c r="C75" s="42">
        <f>B76</f>
        <v>75621</v>
      </c>
      <c r="D75" s="17" t="s">
        <v>45</v>
      </c>
      <c r="E75" s="49">
        <f>SUM(E76:E77)</f>
        <v>14699232</v>
      </c>
      <c r="F75" s="50">
        <f>SUM(F76:F77)</f>
        <v>15078523</v>
      </c>
      <c r="G75" s="85">
        <f>(F75/E75)*100</f>
        <v>102.58034569425124</v>
      </c>
    </row>
    <row r="76" spans="1:7" ht="13.5" customHeight="1">
      <c r="A76" s="29">
        <v>756</v>
      </c>
      <c r="B76" s="29">
        <v>75621</v>
      </c>
      <c r="C76" s="30" t="s">
        <v>140</v>
      </c>
      <c r="D76" s="8" t="s">
        <v>46</v>
      </c>
      <c r="E76" s="48">
        <v>13349232</v>
      </c>
      <c r="F76" s="78">
        <v>13651908</v>
      </c>
      <c r="G76" s="84">
        <f t="shared" si="1"/>
        <v>102.26736639231379</v>
      </c>
    </row>
    <row r="77" spans="1:7" ht="13.5" customHeight="1">
      <c r="A77" s="31"/>
      <c r="B77" s="31"/>
      <c r="C77" s="37" t="s">
        <v>141</v>
      </c>
      <c r="D77" s="9" t="s">
        <v>47</v>
      </c>
      <c r="E77" s="56">
        <v>1350000</v>
      </c>
      <c r="F77" s="80">
        <v>1426615</v>
      </c>
      <c r="G77" s="84">
        <f t="shared" si="1"/>
        <v>105.6751851851852</v>
      </c>
    </row>
    <row r="78" spans="1:7" s="19" customFormat="1" ht="21.75" customHeight="1">
      <c r="A78" s="35" t="s">
        <v>84</v>
      </c>
      <c r="B78" s="35"/>
      <c r="C78" s="45">
        <f>A80</f>
        <v>758</v>
      </c>
      <c r="D78" s="21" t="s">
        <v>49</v>
      </c>
      <c r="E78" s="53">
        <f>SUM(E81,E83,E85,E79)</f>
        <v>7952878</v>
      </c>
      <c r="F78" s="54">
        <f>F79+F81+F83+F85</f>
        <v>7944705</v>
      </c>
      <c r="G78" s="86">
        <f>(F78/E78)*100</f>
        <v>99.89723217179994</v>
      </c>
    </row>
    <row r="79" spans="1:7" s="19" customFormat="1" ht="24.75" customHeight="1">
      <c r="A79" s="33" t="s">
        <v>12</v>
      </c>
      <c r="B79" s="34"/>
      <c r="C79" s="42">
        <f>B80</f>
        <v>75801</v>
      </c>
      <c r="D79" s="17" t="s">
        <v>52</v>
      </c>
      <c r="E79" s="49">
        <f>E80</f>
        <v>7889581</v>
      </c>
      <c r="F79" s="50">
        <f>F80</f>
        <v>7889581</v>
      </c>
      <c r="G79" s="85">
        <f>(F79/E79)*100</f>
        <v>100</v>
      </c>
    </row>
    <row r="80" spans="1:7" ht="12.75">
      <c r="A80" s="29">
        <v>758</v>
      </c>
      <c r="B80" s="29">
        <v>75801</v>
      </c>
      <c r="C80" s="29" t="s">
        <v>142</v>
      </c>
      <c r="D80" s="6" t="s">
        <v>50</v>
      </c>
      <c r="E80" s="51">
        <v>7889581</v>
      </c>
      <c r="F80" s="79">
        <v>7889581</v>
      </c>
      <c r="G80" s="84">
        <f t="shared" si="1"/>
        <v>100</v>
      </c>
    </row>
    <row r="81" spans="1:7" s="15" customFormat="1" ht="17.25" customHeight="1">
      <c r="A81" s="33" t="s">
        <v>12</v>
      </c>
      <c r="B81" s="34"/>
      <c r="C81" s="42">
        <f>B82</f>
        <v>75802</v>
      </c>
      <c r="D81" s="17" t="s">
        <v>53</v>
      </c>
      <c r="E81" s="49">
        <f>E82</f>
        <v>50013</v>
      </c>
      <c r="F81" s="50">
        <f>F82</f>
        <v>50013</v>
      </c>
      <c r="G81" s="85">
        <f>(F81/E81)*100</f>
        <v>100</v>
      </c>
    </row>
    <row r="82" spans="1:7" ht="12.75">
      <c r="A82" s="38">
        <v>758</v>
      </c>
      <c r="B82" s="38">
        <v>75802</v>
      </c>
      <c r="C82" s="38">
        <v>2920</v>
      </c>
      <c r="D82" s="12" t="s">
        <v>50</v>
      </c>
      <c r="E82" s="57">
        <v>50013</v>
      </c>
      <c r="F82" s="82">
        <v>50013</v>
      </c>
      <c r="G82" s="84">
        <f t="shared" si="1"/>
        <v>100</v>
      </c>
    </row>
    <row r="83" spans="1:7" s="15" customFormat="1" ht="17.25" customHeight="1">
      <c r="A83" s="33" t="s">
        <v>12</v>
      </c>
      <c r="B83" s="34"/>
      <c r="C83" s="42">
        <f>B84</f>
        <v>75805</v>
      </c>
      <c r="D83" s="17" t="s">
        <v>54</v>
      </c>
      <c r="E83" s="49">
        <f>E84</f>
        <v>13284</v>
      </c>
      <c r="F83" s="50">
        <f>F84</f>
        <v>13284</v>
      </c>
      <c r="G83" s="85">
        <f>(F83/E83)*100</f>
        <v>100</v>
      </c>
    </row>
    <row r="84" spans="1:7" ht="22.5">
      <c r="A84" s="29">
        <v>758</v>
      </c>
      <c r="B84" s="29">
        <v>75805</v>
      </c>
      <c r="C84" s="36">
        <v>2920</v>
      </c>
      <c r="D84" s="7" t="s">
        <v>51</v>
      </c>
      <c r="E84" s="55">
        <v>13284</v>
      </c>
      <c r="F84" s="81">
        <v>13284</v>
      </c>
      <c r="G84" s="84">
        <f t="shared" si="1"/>
        <v>100</v>
      </c>
    </row>
    <row r="85" spans="1:7" s="15" customFormat="1" ht="17.25" customHeight="1">
      <c r="A85" s="33" t="s">
        <v>12</v>
      </c>
      <c r="B85" s="34"/>
      <c r="C85" s="42">
        <f>B86</f>
        <v>75814</v>
      </c>
      <c r="D85" s="17" t="s">
        <v>96</v>
      </c>
      <c r="E85" s="49">
        <f>SUM(E86:E90)</f>
        <v>0</v>
      </c>
      <c r="F85" s="50">
        <f>SUM(F86:F90)</f>
        <v>-8173</v>
      </c>
      <c r="G85" s="85"/>
    </row>
    <row r="86" spans="1:7" ht="22.5">
      <c r="A86" s="38">
        <v>758</v>
      </c>
      <c r="B86" s="38">
        <v>75814</v>
      </c>
      <c r="C86" s="39" t="s">
        <v>122</v>
      </c>
      <c r="D86" s="5" t="s">
        <v>97</v>
      </c>
      <c r="E86" s="58"/>
      <c r="F86" s="83">
        <v>-977</v>
      </c>
      <c r="G86" s="84"/>
    </row>
    <row r="87" spans="1:7" ht="13.5" customHeight="1">
      <c r="A87" s="29"/>
      <c r="B87" s="29"/>
      <c r="C87" s="36" t="s">
        <v>131</v>
      </c>
      <c r="D87" s="7" t="s">
        <v>42</v>
      </c>
      <c r="E87" s="55"/>
      <c r="F87" s="81">
        <v>-4429</v>
      </c>
      <c r="G87" s="84"/>
    </row>
    <row r="88" spans="1:7" ht="13.5" customHeight="1">
      <c r="A88" s="29"/>
      <c r="B88" s="29"/>
      <c r="C88" s="36" t="s">
        <v>143</v>
      </c>
      <c r="D88" s="7" t="s">
        <v>43</v>
      </c>
      <c r="E88" s="55"/>
      <c r="F88" s="81">
        <v>-169</v>
      </c>
      <c r="G88" s="84"/>
    </row>
    <row r="89" spans="1:7" ht="13.5" customHeight="1">
      <c r="A89" s="29"/>
      <c r="B89" s="29"/>
      <c r="C89" s="36" t="s">
        <v>129</v>
      </c>
      <c r="D89" s="7" t="s">
        <v>40</v>
      </c>
      <c r="E89" s="55"/>
      <c r="F89" s="81">
        <v>-367</v>
      </c>
      <c r="G89" s="84"/>
    </row>
    <row r="90" spans="1:7" ht="13.5" customHeight="1">
      <c r="A90" s="126"/>
      <c r="B90" s="126"/>
      <c r="C90" s="117" t="s">
        <v>123</v>
      </c>
      <c r="D90" s="118" t="s">
        <v>41</v>
      </c>
      <c r="E90" s="119"/>
      <c r="F90" s="120">
        <v>-2231</v>
      </c>
      <c r="G90" s="121"/>
    </row>
    <row r="91" spans="1:7" ht="9" customHeight="1" thickBot="1">
      <c r="A91" s="11">
        <v>1</v>
      </c>
      <c r="B91" s="11">
        <v>2</v>
      </c>
      <c r="C91" s="11">
        <v>3</v>
      </c>
      <c r="D91" s="11">
        <v>4</v>
      </c>
      <c r="E91" s="47">
        <v>5</v>
      </c>
      <c r="F91" s="77">
        <v>6</v>
      </c>
      <c r="G91" s="11">
        <v>7</v>
      </c>
    </row>
    <row r="92" spans="1:7" s="19" customFormat="1" ht="22.5" customHeight="1" thickTop="1">
      <c r="A92" s="35" t="s">
        <v>84</v>
      </c>
      <c r="B92" s="35"/>
      <c r="C92" s="45">
        <f>A94</f>
        <v>801</v>
      </c>
      <c r="D92" s="21" t="s">
        <v>55</v>
      </c>
      <c r="E92" s="53">
        <f>SUM(E93,E100,E103)</f>
        <v>889002</v>
      </c>
      <c r="F92" s="54">
        <f>SUM(F93,F100,F103)</f>
        <v>982673</v>
      </c>
      <c r="G92" s="86">
        <f>(F92/E92)*100</f>
        <v>110.53664671170593</v>
      </c>
    </row>
    <row r="93" spans="1:7" s="19" customFormat="1" ht="22.5" customHeight="1">
      <c r="A93" s="40" t="s">
        <v>12</v>
      </c>
      <c r="B93" s="41"/>
      <c r="C93" s="43">
        <f>B94</f>
        <v>80101</v>
      </c>
      <c r="D93" s="16" t="s">
        <v>57</v>
      </c>
      <c r="E93" s="59">
        <f>SUM(E94:E99)</f>
        <v>271822</v>
      </c>
      <c r="F93" s="60">
        <f>SUM(F94:F99)</f>
        <v>275259</v>
      </c>
      <c r="G93" s="85">
        <f>(F93/E93)*100</f>
        <v>101.26443039930544</v>
      </c>
    </row>
    <row r="94" spans="1:7" ht="22.5">
      <c r="A94" s="38">
        <v>801</v>
      </c>
      <c r="B94" s="38">
        <v>80101</v>
      </c>
      <c r="C94" s="39" t="s">
        <v>112</v>
      </c>
      <c r="D94" s="5" t="s">
        <v>56</v>
      </c>
      <c r="E94" s="58">
        <v>62926</v>
      </c>
      <c r="F94" s="83">
        <v>64500</v>
      </c>
      <c r="G94" s="84">
        <f t="shared" si="1"/>
        <v>102.50135079299494</v>
      </c>
    </row>
    <row r="95" spans="1:7" ht="22.5">
      <c r="A95" s="29"/>
      <c r="B95" s="29"/>
      <c r="C95" s="30" t="s">
        <v>117</v>
      </c>
      <c r="D95" s="8" t="s">
        <v>92</v>
      </c>
      <c r="E95" s="48">
        <v>5000</v>
      </c>
      <c r="F95" s="78">
        <v>5057</v>
      </c>
      <c r="G95" s="84">
        <f t="shared" si="1"/>
        <v>101.14000000000001</v>
      </c>
    </row>
    <row r="96" spans="1:7" ht="12.75">
      <c r="A96" s="29"/>
      <c r="B96" s="29"/>
      <c r="C96" s="36" t="s">
        <v>120</v>
      </c>
      <c r="D96" s="8" t="s">
        <v>108</v>
      </c>
      <c r="E96" s="48">
        <v>1000</v>
      </c>
      <c r="F96" s="78">
        <v>1819</v>
      </c>
      <c r="G96" s="84">
        <f t="shared" si="1"/>
        <v>181.9</v>
      </c>
    </row>
    <row r="97" spans="1:7" ht="12.75">
      <c r="A97" s="106"/>
      <c r="B97" s="29"/>
      <c r="C97" s="36" t="s">
        <v>115</v>
      </c>
      <c r="D97" s="7" t="s">
        <v>99</v>
      </c>
      <c r="E97" s="55">
        <v>1000</v>
      </c>
      <c r="F97" s="81">
        <v>1987</v>
      </c>
      <c r="G97" s="88">
        <f t="shared" si="1"/>
        <v>198.70000000000002</v>
      </c>
    </row>
    <row r="98" spans="1:7" ht="22.5">
      <c r="A98" s="29"/>
      <c r="B98" s="29"/>
      <c r="C98" s="36">
        <v>2030</v>
      </c>
      <c r="D98" s="7" t="s">
        <v>94</v>
      </c>
      <c r="E98" s="55">
        <v>1896</v>
      </c>
      <c r="F98" s="81">
        <v>1896</v>
      </c>
      <c r="G98" s="88">
        <f t="shared" si="1"/>
        <v>100</v>
      </c>
    </row>
    <row r="99" spans="1:7" ht="22.5">
      <c r="A99" s="30"/>
      <c r="B99" s="30"/>
      <c r="C99" s="36">
        <v>6290</v>
      </c>
      <c r="D99" s="9" t="s">
        <v>145</v>
      </c>
      <c r="E99" s="55">
        <v>200000</v>
      </c>
      <c r="F99" s="81">
        <v>200000</v>
      </c>
      <c r="G99" s="123">
        <f t="shared" si="1"/>
        <v>100</v>
      </c>
    </row>
    <row r="100" spans="1:7" s="15" customFormat="1" ht="12.75">
      <c r="A100" s="40" t="s">
        <v>12</v>
      </c>
      <c r="B100" s="41"/>
      <c r="C100" s="43">
        <f>B101</f>
        <v>80104</v>
      </c>
      <c r="D100" s="17" t="s">
        <v>58</v>
      </c>
      <c r="E100" s="59">
        <f>E101+E102</f>
        <v>615140</v>
      </c>
      <c r="F100" s="60">
        <f>F101+F102</f>
        <v>705374</v>
      </c>
      <c r="G100" s="85">
        <f t="shared" si="1"/>
        <v>114.6688558702084</v>
      </c>
    </row>
    <row r="101" spans="1:7" ht="12.75">
      <c r="A101" s="38">
        <v>801</v>
      </c>
      <c r="B101" s="38">
        <v>80104</v>
      </c>
      <c r="C101" s="38" t="s">
        <v>117</v>
      </c>
      <c r="D101" s="5" t="s">
        <v>148</v>
      </c>
      <c r="E101" s="58">
        <v>195000</v>
      </c>
      <c r="F101" s="83">
        <v>241086</v>
      </c>
      <c r="G101" s="87">
        <f t="shared" si="1"/>
        <v>123.63384615384616</v>
      </c>
    </row>
    <row r="102" spans="1:7" ht="22.5">
      <c r="A102" s="30"/>
      <c r="B102" s="30"/>
      <c r="C102" s="30">
        <v>2310</v>
      </c>
      <c r="D102" s="7" t="s">
        <v>144</v>
      </c>
      <c r="E102" s="55">
        <v>420140</v>
      </c>
      <c r="F102" s="81">
        <v>464288</v>
      </c>
      <c r="G102" s="88">
        <f t="shared" si="1"/>
        <v>110.50792592945209</v>
      </c>
    </row>
    <row r="103" spans="1:7" s="15" customFormat="1" ht="12.75">
      <c r="A103" s="33" t="s">
        <v>12</v>
      </c>
      <c r="B103" s="34"/>
      <c r="C103" s="42">
        <f>B104</f>
        <v>80195</v>
      </c>
      <c r="D103" s="17" t="s">
        <v>16</v>
      </c>
      <c r="E103" s="49">
        <f>E104</f>
        <v>2040</v>
      </c>
      <c r="F103" s="50">
        <f>F104</f>
        <v>2040</v>
      </c>
      <c r="G103" s="85">
        <f t="shared" si="1"/>
        <v>100</v>
      </c>
    </row>
    <row r="104" spans="1:7" ht="22.5">
      <c r="A104" s="29">
        <v>801</v>
      </c>
      <c r="B104" s="29">
        <v>80195</v>
      </c>
      <c r="C104" s="36">
        <v>2030</v>
      </c>
      <c r="D104" s="7" t="s">
        <v>94</v>
      </c>
      <c r="E104" s="55">
        <v>2040</v>
      </c>
      <c r="F104" s="81">
        <v>2040</v>
      </c>
      <c r="G104" s="84">
        <f t="shared" si="1"/>
        <v>100</v>
      </c>
    </row>
    <row r="105" spans="1:7" s="19" customFormat="1" ht="22.5" customHeight="1">
      <c r="A105" s="35" t="s">
        <v>84</v>
      </c>
      <c r="B105" s="35"/>
      <c r="C105" s="45">
        <v>852</v>
      </c>
      <c r="D105" s="21" t="s">
        <v>109</v>
      </c>
      <c r="E105" s="53">
        <f>SUM(E106,E109,E111,E114,E116,E121)</f>
        <v>963054</v>
      </c>
      <c r="F105" s="54">
        <f>SUM(F106,F109,F111,F114,F116,F121)</f>
        <v>957350</v>
      </c>
      <c r="G105" s="86">
        <f t="shared" si="1"/>
        <v>99.40771753193486</v>
      </c>
    </row>
    <row r="106" spans="1:7" s="19" customFormat="1" ht="22.5" customHeight="1">
      <c r="A106" s="33" t="s">
        <v>12</v>
      </c>
      <c r="B106" s="34"/>
      <c r="C106" s="42">
        <f>B107</f>
        <v>85212</v>
      </c>
      <c r="D106" s="17" t="s">
        <v>110</v>
      </c>
      <c r="E106" s="49">
        <f>E107+E108</f>
        <v>766300</v>
      </c>
      <c r="F106" s="50">
        <f>F107+F108</f>
        <v>763764</v>
      </c>
      <c r="G106" s="85">
        <f t="shared" si="1"/>
        <v>99.66905911522902</v>
      </c>
    </row>
    <row r="107" spans="1:7" s="19" customFormat="1" ht="22.5" customHeight="1">
      <c r="A107" s="38">
        <v>852</v>
      </c>
      <c r="B107" s="38">
        <v>85212</v>
      </c>
      <c r="C107" s="39">
        <v>2010</v>
      </c>
      <c r="D107" s="5" t="s">
        <v>31</v>
      </c>
      <c r="E107" s="58">
        <v>760000</v>
      </c>
      <c r="F107" s="83">
        <v>757464</v>
      </c>
      <c r="G107" s="87">
        <f>(F107/E107)*100</f>
        <v>99.66631578947369</v>
      </c>
    </row>
    <row r="108" spans="1:7" s="19" customFormat="1" ht="38.25" customHeight="1">
      <c r="A108" s="30"/>
      <c r="B108" s="30"/>
      <c r="C108" s="36">
        <v>6310</v>
      </c>
      <c r="D108" s="7" t="s">
        <v>146</v>
      </c>
      <c r="E108" s="124">
        <v>6300</v>
      </c>
      <c r="F108" s="81">
        <v>6300</v>
      </c>
      <c r="G108" s="88">
        <f>(F108/E108)*100</f>
        <v>100</v>
      </c>
    </row>
    <row r="109" spans="1:7" s="19" customFormat="1" ht="22.5" customHeight="1">
      <c r="A109" s="33" t="s">
        <v>12</v>
      </c>
      <c r="B109" s="34"/>
      <c r="C109" s="42">
        <f>B110</f>
        <v>85213</v>
      </c>
      <c r="D109" s="17" t="s">
        <v>59</v>
      </c>
      <c r="E109" s="49">
        <f>E110</f>
        <v>8500</v>
      </c>
      <c r="F109" s="50">
        <f>F110</f>
        <v>7625</v>
      </c>
      <c r="G109" s="85">
        <f>(F109/E109)*100</f>
        <v>89.70588235294117</v>
      </c>
    </row>
    <row r="110" spans="1:7" ht="33.75">
      <c r="A110" s="38">
        <v>852</v>
      </c>
      <c r="B110" s="38">
        <v>85213</v>
      </c>
      <c r="C110" s="38">
        <v>2010</v>
      </c>
      <c r="D110" s="12" t="s">
        <v>31</v>
      </c>
      <c r="E110" s="57">
        <v>8500</v>
      </c>
      <c r="F110" s="82">
        <v>7625</v>
      </c>
      <c r="G110" s="84">
        <f t="shared" si="1"/>
        <v>89.70588235294117</v>
      </c>
    </row>
    <row r="111" spans="1:7" s="15" customFormat="1" ht="22.5">
      <c r="A111" s="33" t="s">
        <v>12</v>
      </c>
      <c r="B111" s="34"/>
      <c r="C111" s="42">
        <f>B112</f>
        <v>85214</v>
      </c>
      <c r="D111" s="17" t="s">
        <v>60</v>
      </c>
      <c r="E111" s="49">
        <f>E112+E113</f>
        <v>120400</v>
      </c>
      <c r="F111" s="50">
        <f>F112+F113</f>
        <v>118228</v>
      </c>
      <c r="G111" s="85">
        <f t="shared" si="1"/>
        <v>98.19601328903654</v>
      </c>
    </row>
    <row r="112" spans="1:7" ht="45">
      <c r="A112" s="38">
        <v>852</v>
      </c>
      <c r="B112" s="38">
        <v>85214</v>
      </c>
      <c r="C112" s="39">
        <v>2010</v>
      </c>
      <c r="D112" s="5" t="s">
        <v>95</v>
      </c>
      <c r="E112" s="58">
        <v>101000</v>
      </c>
      <c r="F112" s="83">
        <v>98828</v>
      </c>
      <c r="G112" s="87">
        <f t="shared" si="1"/>
        <v>97.84950495049505</v>
      </c>
    </row>
    <row r="113" spans="1:7" ht="22.5">
      <c r="A113" s="30"/>
      <c r="B113" s="30"/>
      <c r="C113" s="36">
        <v>2030</v>
      </c>
      <c r="D113" s="7" t="s">
        <v>94</v>
      </c>
      <c r="E113" s="55">
        <v>19400</v>
      </c>
      <c r="F113" s="81">
        <v>19400</v>
      </c>
      <c r="G113" s="88">
        <f t="shared" si="1"/>
        <v>100</v>
      </c>
    </row>
    <row r="114" spans="1:7" s="15" customFormat="1" ht="12.75">
      <c r="A114" s="33" t="s">
        <v>12</v>
      </c>
      <c r="B114" s="34"/>
      <c r="C114" s="42">
        <f>B115</f>
        <v>85216</v>
      </c>
      <c r="D114" s="17" t="s">
        <v>61</v>
      </c>
      <c r="E114" s="49">
        <f>E115</f>
        <v>1654</v>
      </c>
      <c r="F114" s="50">
        <f>F115</f>
        <v>1654</v>
      </c>
      <c r="G114" s="85">
        <f>(F114/E114)*100</f>
        <v>100</v>
      </c>
    </row>
    <row r="115" spans="1:7" ht="33.75">
      <c r="A115" s="29">
        <v>852</v>
      </c>
      <c r="B115" s="29">
        <v>85216</v>
      </c>
      <c r="C115" s="29">
        <v>2010</v>
      </c>
      <c r="D115" s="6" t="s">
        <v>31</v>
      </c>
      <c r="E115" s="51">
        <v>1654</v>
      </c>
      <c r="F115" s="79">
        <v>1654</v>
      </c>
      <c r="G115" s="84">
        <f t="shared" si="1"/>
        <v>100</v>
      </c>
    </row>
    <row r="116" spans="1:7" s="15" customFormat="1" ht="13.5" customHeight="1">
      <c r="A116" s="33" t="s">
        <v>12</v>
      </c>
      <c r="B116" s="34"/>
      <c r="C116" s="42">
        <f>B117</f>
        <v>85219</v>
      </c>
      <c r="D116" s="17" t="s">
        <v>62</v>
      </c>
      <c r="E116" s="49">
        <f>SUM(E117:E120)</f>
        <v>66002</v>
      </c>
      <c r="F116" s="50">
        <f>SUM(F117:F120)</f>
        <v>65881</v>
      </c>
      <c r="G116" s="85">
        <f t="shared" si="1"/>
        <v>99.81667222205388</v>
      </c>
    </row>
    <row r="117" spans="1:7" ht="13.5" customHeight="1">
      <c r="A117" s="38">
        <v>852</v>
      </c>
      <c r="B117" s="38">
        <v>85219</v>
      </c>
      <c r="C117" s="36" t="s">
        <v>120</v>
      </c>
      <c r="D117" s="8" t="s">
        <v>108</v>
      </c>
      <c r="E117" s="56">
        <v>871</v>
      </c>
      <c r="F117" s="80">
        <v>735</v>
      </c>
      <c r="G117" s="84">
        <f>(F117/E117)*100</f>
        <v>84.3857634902411</v>
      </c>
    </row>
    <row r="118" spans="1:7" ht="12.75">
      <c r="A118" s="29"/>
      <c r="B118" s="29"/>
      <c r="C118" s="36" t="s">
        <v>115</v>
      </c>
      <c r="D118" s="7" t="s">
        <v>99</v>
      </c>
      <c r="E118" s="56">
        <v>2131</v>
      </c>
      <c r="F118" s="80">
        <v>2146</v>
      </c>
      <c r="G118" s="84">
        <f t="shared" si="1"/>
        <v>100.70389488503051</v>
      </c>
    </row>
    <row r="119" spans="1:7" ht="32.25" customHeight="1">
      <c r="A119" s="29"/>
      <c r="B119" s="29"/>
      <c r="C119" s="36">
        <v>2010</v>
      </c>
      <c r="D119" s="7" t="s">
        <v>93</v>
      </c>
      <c r="E119" s="56">
        <v>22800</v>
      </c>
      <c r="F119" s="80">
        <v>22800</v>
      </c>
      <c r="G119" s="84">
        <f t="shared" si="1"/>
        <v>100</v>
      </c>
    </row>
    <row r="120" spans="1:7" ht="32.25" customHeight="1">
      <c r="A120" s="30"/>
      <c r="B120" s="30"/>
      <c r="C120" s="36">
        <v>2030</v>
      </c>
      <c r="D120" s="7" t="s">
        <v>94</v>
      </c>
      <c r="E120" s="56">
        <v>40200</v>
      </c>
      <c r="F120" s="80">
        <v>40200</v>
      </c>
      <c r="G120" s="84">
        <f t="shared" si="1"/>
        <v>100</v>
      </c>
    </row>
    <row r="121" spans="1:7" ht="15" customHeight="1">
      <c r="A121" s="33" t="s">
        <v>12</v>
      </c>
      <c r="B121" s="34"/>
      <c r="C121" s="42">
        <f>B122</f>
        <v>85228</v>
      </c>
      <c r="D121" s="17" t="s">
        <v>156</v>
      </c>
      <c r="E121" s="49">
        <f>E122</f>
        <v>198</v>
      </c>
      <c r="F121" s="50">
        <f>F122</f>
        <v>198</v>
      </c>
      <c r="G121" s="85">
        <f>(F121/E121)*100</f>
        <v>100</v>
      </c>
    </row>
    <row r="122" spans="1:7" ht="13.5" customHeight="1">
      <c r="A122" s="38">
        <v>852</v>
      </c>
      <c r="B122" s="38">
        <v>85228</v>
      </c>
      <c r="C122" s="39" t="s">
        <v>117</v>
      </c>
      <c r="D122" s="8" t="s">
        <v>63</v>
      </c>
      <c r="E122" s="55">
        <v>198</v>
      </c>
      <c r="F122" s="81">
        <v>198</v>
      </c>
      <c r="G122" s="84">
        <f>(F122/E122)*100</f>
        <v>100</v>
      </c>
    </row>
    <row r="123" spans="1:7" ht="21.75" customHeight="1">
      <c r="A123" s="35" t="s">
        <v>84</v>
      </c>
      <c r="B123" s="35"/>
      <c r="C123" s="45">
        <f>A125</f>
        <v>854</v>
      </c>
      <c r="D123" s="21" t="s">
        <v>147</v>
      </c>
      <c r="E123" s="53">
        <f>E124</f>
        <v>2000</v>
      </c>
      <c r="F123" s="54">
        <f>F124</f>
        <v>2000</v>
      </c>
      <c r="G123" s="86">
        <f t="shared" si="1"/>
        <v>100</v>
      </c>
    </row>
    <row r="124" spans="1:7" ht="15" customHeight="1">
      <c r="A124" s="33" t="s">
        <v>12</v>
      </c>
      <c r="B124" s="34"/>
      <c r="C124" s="42">
        <f>B125</f>
        <v>85407</v>
      </c>
      <c r="D124" s="17" t="s">
        <v>149</v>
      </c>
      <c r="E124" s="49">
        <f>E125</f>
        <v>2000</v>
      </c>
      <c r="F124" s="50">
        <f>F125</f>
        <v>2000</v>
      </c>
      <c r="G124" s="85">
        <f>(F124/E124)*100</f>
        <v>100</v>
      </c>
    </row>
    <row r="125" spans="1:7" ht="15.75" customHeight="1">
      <c r="A125" s="38">
        <v>854</v>
      </c>
      <c r="B125" s="38">
        <v>85407</v>
      </c>
      <c r="C125" s="38" t="s">
        <v>111</v>
      </c>
      <c r="D125" s="7" t="s">
        <v>98</v>
      </c>
      <c r="E125" s="57">
        <v>2000</v>
      </c>
      <c r="F125" s="82">
        <v>2000</v>
      </c>
      <c r="G125" s="84">
        <f>(F125/E125)*100</f>
        <v>100</v>
      </c>
    </row>
    <row r="126" spans="1:7" s="19" customFormat="1" ht="22.5" customHeight="1">
      <c r="A126" s="35" t="s">
        <v>84</v>
      </c>
      <c r="B126" s="35"/>
      <c r="C126" s="45">
        <f>A133</f>
        <v>900</v>
      </c>
      <c r="D126" s="21" t="s">
        <v>162</v>
      </c>
      <c r="E126" s="53">
        <f>SUM(E127,E132,E135)</f>
        <v>266446</v>
      </c>
      <c r="F126" s="54">
        <f>SUM(F127,F132,F135)</f>
        <v>262445</v>
      </c>
      <c r="G126" s="86">
        <f aca="true" t="shared" si="2" ref="G126:G135">(F126/E126)*100</f>
        <v>98.49838241144548</v>
      </c>
    </row>
    <row r="127" spans="1:7" s="19" customFormat="1" ht="22.5" customHeight="1">
      <c r="A127" s="127" t="s">
        <v>12</v>
      </c>
      <c r="B127" s="128"/>
      <c r="C127" s="129">
        <f>B128</f>
        <v>90001</v>
      </c>
      <c r="D127" s="130" t="s">
        <v>64</v>
      </c>
      <c r="E127" s="100">
        <f>E128</f>
        <v>90000</v>
      </c>
      <c r="F127" s="101">
        <f>F128</f>
        <v>86000</v>
      </c>
      <c r="G127" s="102">
        <f>(F127/E127)*100</f>
        <v>95.55555555555556</v>
      </c>
    </row>
    <row r="128" spans="1:7" ht="17.25" customHeight="1">
      <c r="A128" s="131">
        <v>900</v>
      </c>
      <c r="B128" s="131">
        <v>90001</v>
      </c>
      <c r="C128" s="131" t="s">
        <v>119</v>
      </c>
      <c r="D128" s="132" t="s">
        <v>66</v>
      </c>
      <c r="E128" s="133">
        <v>90000</v>
      </c>
      <c r="F128" s="134">
        <v>86000</v>
      </c>
      <c r="G128" s="121">
        <f t="shared" si="2"/>
        <v>95.55555555555556</v>
      </c>
    </row>
    <row r="129" spans="1:7" ht="17.25" customHeight="1">
      <c r="A129" s="139"/>
      <c r="B129" s="139"/>
      <c r="C129" s="139"/>
      <c r="D129" s="140"/>
      <c r="E129" s="141"/>
      <c r="F129" s="142"/>
      <c r="G129" s="143"/>
    </row>
    <row r="130" spans="1:7" ht="17.25" customHeight="1">
      <c r="A130" s="151"/>
      <c r="B130" s="151"/>
      <c r="C130" s="151"/>
      <c r="D130" s="152"/>
      <c r="E130" s="153"/>
      <c r="F130" s="154"/>
      <c r="G130" s="155"/>
    </row>
    <row r="131" spans="1:7" ht="9" customHeight="1" thickBot="1">
      <c r="A131" s="11">
        <v>1</v>
      </c>
      <c r="B131" s="11">
        <v>2</v>
      </c>
      <c r="C131" s="11">
        <v>3</v>
      </c>
      <c r="D131" s="11">
        <v>4</v>
      </c>
      <c r="E131" s="47">
        <v>5</v>
      </c>
      <c r="F131" s="77">
        <v>6</v>
      </c>
      <c r="G131" s="11">
        <v>7</v>
      </c>
    </row>
    <row r="132" spans="1:7" s="15" customFormat="1" ht="13.5" thickTop="1">
      <c r="A132" s="144" t="s">
        <v>12</v>
      </c>
      <c r="B132" s="145"/>
      <c r="C132" s="146">
        <f>B133</f>
        <v>90015</v>
      </c>
      <c r="D132" s="147" t="s">
        <v>65</v>
      </c>
      <c r="E132" s="148">
        <f>SUM(E133:E134)</f>
        <v>147128</v>
      </c>
      <c r="F132" s="149">
        <f>SUM(F133:F134)</f>
        <v>147127</v>
      </c>
      <c r="G132" s="150">
        <f t="shared" si="2"/>
        <v>99.9993203197216</v>
      </c>
    </row>
    <row r="133" spans="1:7" ht="12.75">
      <c r="A133" s="39">
        <v>900</v>
      </c>
      <c r="B133" s="39">
        <v>90015</v>
      </c>
      <c r="C133" s="39" t="s">
        <v>111</v>
      </c>
      <c r="D133" s="5" t="s">
        <v>98</v>
      </c>
      <c r="E133" s="58">
        <v>5000</v>
      </c>
      <c r="F133" s="83">
        <v>5000</v>
      </c>
      <c r="G133" s="87">
        <f t="shared" si="2"/>
        <v>100</v>
      </c>
    </row>
    <row r="134" spans="1:7" ht="31.5" customHeight="1">
      <c r="A134" s="31"/>
      <c r="B134" s="31"/>
      <c r="C134" s="30">
        <v>2010</v>
      </c>
      <c r="D134" s="8" t="s">
        <v>31</v>
      </c>
      <c r="E134" s="48">
        <v>142128</v>
      </c>
      <c r="F134" s="78">
        <v>142127</v>
      </c>
      <c r="G134" s="84">
        <f>(F134/E134)*100</f>
        <v>99.99929640887088</v>
      </c>
    </row>
    <row r="135" spans="1:7" s="15" customFormat="1" ht="12.75">
      <c r="A135" s="40" t="s">
        <v>12</v>
      </c>
      <c r="B135" s="41"/>
      <c r="C135" s="43">
        <f>B136</f>
        <v>90017</v>
      </c>
      <c r="D135" s="17" t="s">
        <v>100</v>
      </c>
      <c r="E135" s="59">
        <f>E136</f>
        <v>29318</v>
      </c>
      <c r="F135" s="60">
        <f>F136</f>
        <v>29318</v>
      </c>
      <c r="G135" s="85">
        <f t="shared" si="2"/>
        <v>100</v>
      </c>
    </row>
    <row r="136" spans="1:7" ht="22.5">
      <c r="A136" s="38">
        <v>900</v>
      </c>
      <c r="B136" s="38">
        <v>90017</v>
      </c>
      <c r="C136" s="38">
        <v>2370</v>
      </c>
      <c r="D136" s="12" t="s">
        <v>107</v>
      </c>
      <c r="E136" s="57">
        <v>29318</v>
      </c>
      <c r="F136" s="82">
        <v>29318</v>
      </c>
      <c r="G136" s="84">
        <f aca="true" t="shared" si="3" ref="G136:G144">(F136/E136)*100</f>
        <v>100</v>
      </c>
    </row>
    <row r="137" spans="1:7" ht="15">
      <c r="A137" s="35" t="s">
        <v>84</v>
      </c>
      <c r="B137" s="35"/>
      <c r="C137" s="45">
        <f>A139</f>
        <v>926</v>
      </c>
      <c r="D137" s="21" t="s">
        <v>158</v>
      </c>
      <c r="E137" s="53">
        <f>E138</f>
        <v>34210</v>
      </c>
      <c r="F137" s="54">
        <f>F138</f>
        <v>38490</v>
      </c>
      <c r="G137" s="86">
        <f t="shared" si="3"/>
        <v>112.51096170710319</v>
      </c>
    </row>
    <row r="138" spans="1:7" ht="12.75">
      <c r="A138" s="33" t="s">
        <v>12</v>
      </c>
      <c r="B138" s="34"/>
      <c r="C138" s="42">
        <f>B139</f>
        <v>92605</v>
      </c>
      <c r="D138" s="17" t="s">
        <v>149</v>
      </c>
      <c r="E138" s="49">
        <f>E139+E140</f>
        <v>34210</v>
      </c>
      <c r="F138" s="50">
        <f>F139+F140</f>
        <v>38490</v>
      </c>
      <c r="G138" s="85">
        <f t="shared" si="3"/>
        <v>112.51096170710319</v>
      </c>
    </row>
    <row r="139" spans="1:7" ht="22.5">
      <c r="A139" s="39">
        <v>926</v>
      </c>
      <c r="B139" s="39">
        <v>92605</v>
      </c>
      <c r="C139" s="39" t="s">
        <v>112</v>
      </c>
      <c r="D139" s="5" t="s">
        <v>150</v>
      </c>
      <c r="E139" s="58">
        <v>25500</v>
      </c>
      <c r="F139" s="83">
        <v>29780</v>
      </c>
      <c r="G139" s="87">
        <f t="shared" si="3"/>
        <v>116.78431372549018</v>
      </c>
    </row>
    <row r="140" spans="1:7" ht="12.75">
      <c r="A140" s="117"/>
      <c r="B140" s="117"/>
      <c r="C140" s="117" t="s">
        <v>111</v>
      </c>
      <c r="D140" s="118" t="s">
        <v>98</v>
      </c>
      <c r="E140" s="119">
        <v>8710</v>
      </c>
      <c r="F140" s="125">
        <v>8710</v>
      </c>
      <c r="G140" s="87">
        <f t="shared" si="3"/>
        <v>100</v>
      </c>
    </row>
    <row r="141" spans="1:7" s="19" customFormat="1" ht="22.5" customHeight="1">
      <c r="A141" s="20"/>
      <c r="B141" s="22"/>
      <c r="C141" s="44"/>
      <c r="D141" s="23" t="s">
        <v>69</v>
      </c>
      <c r="E141" s="53">
        <f>SUM(E126,E105,E92,E78,E54,E51,E46,E33,E26,E23,E20,E13,E137,E123)</f>
        <v>41376329</v>
      </c>
      <c r="F141" s="52">
        <f>SUM(F126,F105,F92,F78,F54,F51,F46,F26,F23,F20,F13,F137,F123,F33)</f>
        <v>42393940</v>
      </c>
      <c r="G141" s="86">
        <f t="shared" si="3"/>
        <v>102.45940378132627</v>
      </c>
    </row>
    <row r="142" spans="1:7" ht="12.75">
      <c r="A142" s="93"/>
      <c r="B142" s="94"/>
      <c r="C142" s="39">
        <v>952</v>
      </c>
      <c r="D142" s="5" t="s">
        <v>104</v>
      </c>
      <c r="E142" s="58">
        <v>2488000</v>
      </c>
      <c r="F142" s="83">
        <v>2487999</v>
      </c>
      <c r="G142" s="87">
        <f t="shared" si="3"/>
        <v>99.99995980707396</v>
      </c>
    </row>
    <row r="143" spans="1:7" ht="12.75">
      <c r="A143" s="92"/>
      <c r="B143" s="91"/>
      <c r="C143" s="29">
        <v>955</v>
      </c>
      <c r="D143" s="6" t="s">
        <v>157</v>
      </c>
      <c r="E143" s="51">
        <v>2713085</v>
      </c>
      <c r="F143" s="79">
        <v>796064</v>
      </c>
      <c r="G143" s="84">
        <f t="shared" si="3"/>
        <v>29.341653505142666</v>
      </c>
    </row>
    <row r="144" spans="1:7" s="19" customFormat="1" ht="22.5" customHeight="1">
      <c r="A144" s="20"/>
      <c r="B144" s="22"/>
      <c r="C144" s="44"/>
      <c r="D144" s="23" t="s">
        <v>105</v>
      </c>
      <c r="E144" s="53">
        <f>SUM(E142:E143)</f>
        <v>5201085</v>
      </c>
      <c r="F144" s="52">
        <f>SUM(F142:F143)</f>
        <v>3284063</v>
      </c>
      <c r="G144" s="86">
        <f t="shared" si="3"/>
        <v>63.14188289558813</v>
      </c>
    </row>
    <row r="146" spans="1:7" s="19" customFormat="1" ht="22.5" customHeight="1">
      <c r="A146" s="20"/>
      <c r="B146" s="22"/>
      <c r="C146" s="44"/>
      <c r="D146" s="23" t="s">
        <v>106</v>
      </c>
      <c r="E146" s="53">
        <f>SUM(E141,E144)</f>
        <v>46577414</v>
      </c>
      <c r="F146" s="53">
        <f>SUM(F141,F144)</f>
        <v>45678003</v>
      </c>
      <c r="G146" s="86">
        <f>(F146/E146)*100</f>
        <v>98.06899756177963</v>
      </c>
    </row>
  </sheetData>
  <mergeCells count="6">
    <mergeCell ref="A8:G8"/>
    <mergeCell ref="A10:C10"/>
    <mergeCell ref="D10:D11"/>
    <mergeCell ref="E10:E11"/>
    <mergeCell ref="F10:F11"/>
    <mergeCell ref="G10:G11"/>
  </mergeCells>
  <printOptions horizontalCentered="1"/>
  <pageMargins left="0.5" right="0.41" top="0.32" bottom="0.35" header="0.25" footer="0.24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showZeros="0" zoomScale="75" zoomScaleNormal="75" workbookViewId="0" topLeftCell="A12">
      <selection activeCell="E12" sqref="E12"/>
    </sheetView>
  </sheetViews>
  <sheetFormatPr defaultColWidth="9.00390625" defaultRowHeight="12.75"/>
  <cols>
    <col min="1" max="1" width="5.25390625" style="1" customWidth="1"/>
    <col min="2" max="2" width="49.75390625" style="1" customWidth="1"/>
    <col min="3" max="3" width="11.25390625" style="1" customWidth="1"/>
    <col min="4" max="4" width="11.375" style="1" customWidth="1"/>
    <col min="5" max="5" width="5.75390625" style="1" customWidth="1"/>
    <col min="6" max="16384" width="9.125" style="1" customWidth="1"/>
  </cols>
  <sheetData>
    <row r="1" spans="3:5" ht="15">
      <c r="C1" s="2"/>
      <c r="D1" s="2"/>
      <c r="E1" s="2"/>
    </row>
    <row r="2" spans="3:5" ht="12.75">
      <c r="C2" s="3"/>
      <c r="D2" s="3"/>
      <c r="E2" s="3"/>
    </row>
    <row r="3" spans="3:5" ht="12.75">
      <c r="C3" s="3"/>
      <c r="D3" s="3"/>
      <c r="E3" s="3"/>
    </row>
    <row r="4" spans="3:5" ht="12.75">
      <c r="C4" s="3"/>
      <c r="D4" s="3"/>
      <c r="E4" s="3"/>
    </row>
    <row r="5" spans="1:5" ht="36.75" customHeight="1">
      <c r="A5" s="167" t="s">
        <v>82</v>
      </c>
      <c r="B5" s="167"/>
      <c r="C5" s="167"/>
      <c r="D5" s="167"/>
      <c r="E5" s="167"/>
    </row>
    <row r="6" spans="1:5" ht="20.25">
      <c r="A6" s="166" t="s">
        <v>102</v>
      </c>
      <c r="B6" s="166"/>
      <c r="C6" s="166"/>
      <c r="D6" s="166"/>
      <c r="E6" s="166"/>
    </row>
    <row r="7" spans="1:5" ht="12.75">
      <c r="A7" s="168" t="s">
        <v>151</v>
      </c>
      <c r="B7" s="168"/>
      <c r="C7" s="168"/>
      <c r="D7" s="168"/>
      <c r="E7" s="168"/>
    </row>
    <row r="8" spans="1:5" ht="12.75">
      <c r="A8" s="4"/>
      <c r="B8" s="4"/>
      <c r="C8" s="4"/>
      <c r="D8" s="4"/>
      <c r="E8" s="4"/>
    </row>
    <row r="10" spans="1:5" ht="26.25" customHeight="1">
      <c r="A10" s="28" t="s">
        <v>0</v>
      </c>
      <c r="B10" s="28" t="s">
        <v>68</v>
      </c>
      <c r="C10" s="74" t="s">
        <v>86</v>
      </c>
      <c r="D10" s="89" t="s">
        <v>87</v>
      </c>
      <c r="E10" s="62" t="s">
        <v>88</v>
      </c>
    </row>
    <row r="11" spans="1:5" ht="10.5" customHeight="1" thickBot="1">
      <c r="A11" s="27">
        <v>1</v>
      </c>
      <c r="B11" s="27">
        <v>2</v>
      </c>
      <c r="C11" s="75">
        <v>5</v>
      </c>
      <c r="D11" s="90">
        <v>6</v>
      </c>
      <c r="E11" s="27">
        <v>7</v>
      </c>
    </row>
    <row r="12" spans="1:5" ht="26.25" customHeight="1" thickTop="1">
      <c r="A12" s="24" t="s">
        <v>2</v>
      </c>
      <c r="B12" s="26" t="s">
        <v>14</v>
      </c>
      <c r="C12" s="76">
        <f>Dochody!E13</f>
        <v>1100070</v>
      </c>
      <c r="D12" s="95">
        <f>Dochody!F13</f>
        <v>1095603</v>
      </c>
      <c r="E12" s="103">
        <f>D12/C12*100</f>
        <v>99.59393493141346</v>
      </c>
    </row>
    <row r="13" spans="1:5" ht="26.25" customHeight="1">
      <c r="A13" s="25">
        <v>400</v>
      </c>
      <c r="B13" s="14" t="s">
        <v>70</v>
      </c>
      <c r="C13" s="55">
        <f>Dochody!E20</f>
        <v>105000</v>
      </c>
      <c r="D13" s="96">
        <f>Dochody!F20</f>
        <v>104915</v>
      </c>
      <c r="E13" s="104">
        <f aca="true" t="shared" si="0" ref="E13:E29">D13/C13*100</f>
        <v>99.91904761904762</v>
      </c>
    </row>
    <row r="14" spans="1:5" ht="26.25" customHeight="1">
      <c r="A14" s="13">
        <v>600</v>
      </c>
      <c r="B14" s="14" t="s">
        <v>71</v>
      </c>
      <c r="C14" s="55">
        <f>Dochody!E23</f>
        <v>110563</v>
      </c>
      <c r="D14" s="96">
        <f>Dochody!F23</f>
        <v>105959</v>
      </c>
      <c r="E14" s="104">
        <f t="shared" si="0"/>
        <v>95.83585828893933</v>
      </c>
    </row>
    <row r="15" spans="1:5" ht="26.25" customHeight="1">
      <c r="A15" s="13">
        <v>700</v>
      </c>
      <c r="B15" s="14" t="s">
        <v>72</v>
      </c>
      <c r="C15" s="55">
        <f>Dochody!E26</f>
        <v>3064869</v>
      </c>
      <c r="D15" s="96">
        <f>Dochody!F26</f>
        <v>3659468</v>
      </c>
      <c r="E15" s="104">
        <f t="shared" si="0"/>
        <v>119.40047029742544</v>
      </c>
    </row>
    <row r="16" spans="1:5" ht="26.25" customHeight="1">
      <c r="A16" s="13">
        <v>750</v>
      </c>
      <c r="B16" s="14" t="s">
        <v>101</v>
      </c>
      <c r="C16" s="55">
        <f>Dochody!E33</f>
        <v>197248</v>
      </c>
      <c r="D16" s="96">
        <f>Dochody!F33</f>
        <v>200476</v>
      </c>
      <c r="E16" s="104">
        <f t="shared" si="0"/>
        <v>101.6365184944841</v>
      </c>
    </row>
    <row r="17" spans="1:5" ht="26.25" customHeight="1">
      <c r="A17" s="13">
        <v>751</v>
      </c>
      <c r="B17" s="14" t="s">
        <v>73</v>
      </c>
      <c r="C17" s="55">
        <f>Dochody!E46</f>
        <v>13968</v>
      </c>
      <c r="D17" s="96">
        <f>Dochody!F46</f>
        <v>13968</v>
      </c>
      <c r="E17" s="104">
        <f t="shared" si="0"/>
        <v>100</v>
      </c>
    </row>
    <row r="18" spans="1:5" ht="26.25" customHeight="1">
      <c r="A18" s="13">
        <v>754</v>
      </c>
      <c r="B18" s="14" t="s">
        <v>74</v>
      </c>
      <c r="C18" s="55">
        <f>Dochody!E51</f>
        <v>500</v>
      </c>
      <c r="D18" s="96">
        <f>Dochody!F51</f>
        <v>500</v>
      </c>
      <c r="E18" s="104">
        <f t="shared" si="0"/>
        <v>100</v>
      </c>
    </row>
    <row r="19" spans="1:5" ht="26.25" customHeight="1">
      <c r="A19" s="13">
        <v>756</v>
      </c>
      <c r="B19" s="14" t="s">
        <v>75</v>
      </c>
      <c r="C19" s="55">
        <f>Dochody!E54</f>
        <v>26676521</v>
      </c>
      <c r="D19" s="96">
        <f>Dochody!F54</f>
        <v>27025388</v>
      </c>
      <c r="E19" s="104">
        <f t="shared" si="0"/>
        <v>101.30776798068983</v>
      </c>
    </row>
    <row r="20" spans="1:5" ht="26.25" customHeight="1">
      <c r="A20" s="13">
        <v>758</v>
      </c>
      <c r="B20" s="14" t="s">
        <v>76</v>
      </c>
      <c r="C20" s="55">
        <f>Dochody!E78</f>
        <v>7952878</v>
      </c>
      <c r="D20" s="96">
        <f>Dochody!F78</f>
        <v>7944705</v>
      </c>
      <c r="E20" s="104">
        <f t="shared" si="0"/>
        <v>99.89723217179994</v>
      </c>
    </row>
    <row r="21" spans="1:5" ht="26.25" customHeight="1">
      <c r="A21" s="13">
        <v>801</v>
      </c>
      <c r="B21" s="14" t="s">
        <v>77</v>
      </c>
      <c r="C21" s="55">
        <f>Dochody!E92</f>
        <v>889002</v>
      </c>
      <c r="D21" s="96">
        <f>Dochody!F92</f>
        <v>982673</v>
      </c>
      <c r="E21" s="104">
        <f t="shared" si="0"/>
        <v>110.53664671170593</v>
      </c>
    </row>
    <row r="22" spans="1:5" ht="26.25" customHeight="1">
      <c r="A22" s="13">
        <v>852</v>
      </c>
      <c r="B22" s="14" t="s">
        <v>78</v>
      </c>
      <c r="C22" s="55">
        <f>Dochody!E105</f>
        <v>963054</v>
      </c>
      <c r="D22" s="96">
        <f>Dochody!F105</f>
        <v>957350</v>
      </c>
      <c r="E22" s="104">
        <f t="shared" si="0"/>
        <v>99.40771753193486</v>
      </c>
    </row>
    <row r="23" spans="1:5" ht="26.25" customHeight="1">
      <c r="A23" s="13">
        <v>854</v>
      </c>
      <c r="B23" s="14" t="s">
        <v>79</v>
      </c>
      <c r="C23" s="55">
        <f>Dochody!E123</f>
        <v>2000</v>
      </c>
      <c r="D23" s="96">
        <f>Dochody!F123</f>
        <v>2000</v>
      </c>
      <c r="E23" s="104">
        <f t="shared" si="0"/>
        <v>100</v>
      </c>
    </row>
    <row r="24" spans="1:5" ht="26.25" customHeight="1">
      <c r="A24" s="63">
        <v>900</v>
      </c>
      <c r="B24" s="64" t="s">
        <v>80</v>
      </c>
      <c r="C24" s="56">
        <f>Dochody!E126</f>
        <v>266446</v>
      </c>
      <c r="D24" s="96">
        <f>Dochody!F126</f>
        <v>262445</v>
      </c>
      <c r="E24" s="104">
        <f t="shared" si="0"/>
        <v>98.49838241144548</v>
      </c>
    </row>
    <row r="25" spans="1:5" ht="26.25" customHeight="1">
      <c r="A25" s="13">
        <v>926</v>
      </c>
      <c r="B25" s="14" t="s">
        <v>159</v>
      </c>
      <c r="C25" s="56">
        <f>Dochody!E137</f>
        <v>34210</v>
      </c>
      <c r="D25" s="97">
        <f>Dochody!F137</f>
        <v>38490</v>
      </c>
      <c r="E25" s="105">
        <f t="shared" si="0"/>
        <v>112.51096170710319</v>
      </c>
    </row>
    <row r="26" spans="1:5" s="19" customFormat="1" ht="26.25" customHeight="1">
      <c r="A26" s="98"/>
      <c r="B26" s="99" t="s">
        <v>69</v>
      </c>
      <c r="C26" s="101">
        <f>SUM(C12:C25)</f>
        <v>41376329</v>
      </c>
      <c r="D26" s="101">
        <f>SUM(D12:D25)</f>
        <v>42393940</v>
      </c>
      <c r="E26" s="135">
        <f t="shared" si="0"/>
        <v>102.45940378132627</v>
      </c>
    </row>
    <row r="27" spans="1:5" s="19" customFormat="1" ht="26.25" customHeight="1">
      <c r="A27" s="98"/>
      <c r="B27" s="99" t="s">
        <v>105</v>
      </c>
      <c r="C27" s="101">
        <f>Dochody!E144</f>
        <v>5201085</v>
      </c>
      <c r="D27" s="100">
        <f>Dochody!F144</f>
        <v>3284063</v>
      </c>
      <c r="E27" s="135">
        <f t="shared" si="0"/>
        <v>63.14188289558813</v>
      </c>
    </row>
    <row r="28" spans="4:5" ht="13.5" thickBot="1">
      <c r="D28" s="136"/>
      <c r="E28" s="137"/>
    </row>
    <row r="29" spans="1:5" s="19" customFormat="1" ht="26.25" customHeight="1" thickTop="1">
      <c r="A29" s="65"/>
      <c r="B29" s="66" t="s">
        <v>106</v>
      </c>
      <c r="C29" s="67">
        <f>SUM(C26:C27)</f>
        <v>46577414</v>
      </c>
      <c r="D29" s="67">
        <f>SUM(D26:D27)</f>
        <v>45678003</v>
      </c>
      <c r="E29" s="138">
        <f t="shared" si="0"/>
        <v>98.06899756177963</v>
      </c>
    </row>
  </sheetData>
  <mergeCells count="3">
    <mergeCell ref="A6:E6"/>
    <mergeCell ref="A5:E5"/>
    <mergeCell ref="A7:E7"/>
  </mergeCells>
  <printOptions horizontalCentered="1"/>
  <pageMargins left="0.44" right="0.45" top="0.7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2005-03-11T11:24:16Z</cp:lastPrinted>
  <dcterms:created xsi:type="dcterms:W3CDTF">2002-11-06T08:41:21Z</dcterms:created>
  <dcterms:modified xsi:type="dcterms:W3CDTF">2005-08-09T08:28:22Z</dcterms:modified>
  <cp:category/>
  <cp:version/>
  <cp:contentType/>
  <cp:contentStatus/>
</cp:coreProperties>
</file>